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11040" activeTab="1"/>
  </bookViews>
  <sheets>
    <sheet name="Notes" sheetId="1" r:id="rId1"/>
    <sheet name="Calculator" sheetId="2" r:id="rId2"/>
    <sheet name="Seeding Rates" sheetId="3" r:id="rId3"/>
    <sheet name="Seed Data" sheetId="4" r:id="rId4"/>
  </sheets>
  <definedNames>
    <definedName name="PlantingZone">'Seeding Rates'!#REF!</definedName>
    <definedName name="SeedingMethod">'Seeding Rates'!$A$26:$A$31</definedName>
    <definedName name="SeedMethod">'Seeding Rates'!$A$26:$B$31</definedName>
  </definedNames>
  <calcPr fullCalcOnLoad="1"/>
</workbook>
</file>

<file path=xl/sharedStrings.xml><?xml version="1.0" encoding="utf-8"?>
<sst xmlns="http://schemas.openxmlformats.org/spreadsheetml/2006/main" count="127" uniqueCount="115">
  <si>
    <t>Winterfat</t>
  </si>
  <si>
    <t>Bitterbrush</t>
  </si>
  <si>
    <t>Sand dropseed</t>
  </si>
  <si>
    <t>Broadcast</t>
  </si>
  <si>
    <t>Aerial</t>
  </si>
  <si>
    <t>PLS Lbs
/Acre</t>
  </si>
  <si>
    <t>Bulk Lbs
/Acre</t>
  </si>
  <si>
    <t>Common Name</t>
  </si>
  <si>
    <t>% Purity</t>
  </si>
  <si>
    <t>% Germ</t>
  </si>
  <si>
    <t>% PLS</t>
  </si>
  <si>
    <t>Bluebunch wheatgrass</t>
  </si>
  <si>
    <t>Biotype/Cultivar</t>
  </si>
  <si>
    <t>Great Basin wildrye</t>
  </si>
  <si>
    <t xml:space="preserve"> </t>
  </si>
  <si>
    <t>Site</t>
  </si>
  <si>
    <t>Grass Only Mixture</t>
  </si>
  <si>
    <t>PLS lbs / acre</t>
  </si>
  <si>
    <t>Recommended Base Seeding Rates</t>
  </si>
  <si>
    <t>Project Name</t>
  </si>
  <si>
    <t>PLS lbs / Acre</t>
  </si>
  <si>
    <t>Bulk lbs / Acre</t>
  </si>
  <si>
    <t>Seeding Rate</t>
  </si>
  <si>
    <t>Method Multiplier</t>
  </si>
  <si>
    <t>Seeding Method Multipliers</t>
  </si>
  <si>
    <t>Hydro 2-Stage</t>
  </si>
  <si>
    <t>Method</t>
  </si>
  <si>
    <t>X</t>
  </si>
  <si>
    <t>Hydro 1-Stage</t>
  </si>
  <si>
    <t>% by Weight</t>
  </si>
  <si>
    <t xml:space="preserve"> PLS lbs Per Acre</t>
  </si>
  <si>
    <t>Seeds / Lb</t>
  </si>
  <si>
    <t>Lbs of Seed</t>
  </si>
  <si>
    <t>Final Seed Mix</t>
  </si>
  <si>
    <t>Seedling Vigor</t>
  </si>
  <si>
    <t>Cost / PLS lb</t>
  </si>
  <si>
    <t>Cost / Acre</t>
  </si>
  <si>
    <t>Germ</t>
  </si>
  <si>
    <t>PLS</t>
  </si>
  <si>
    <t>Sterile Triticale</t>
  </si>
  <si>
    <t>Purity</t>
  </si>
  <si>
    <t>Live Seeds / Square Foot</t>
  </si>
  <si>
    <t>Select Species Seed Data</t>
  </si>
  <si>
    <t>Vigor Adjust</t>
  </si>
  <si>
    <t>Seeds/lb</t>
  </si>
  <si>
    <t>Thickspike wheatgrass</t>
  </si>
  <si>
    <t>Adjusted Composition</t>
  </si>
  <si>
    <t>Seed Composition</t>
  </si>
  <si>
    <t>Air Seeder</t>
  </si>
  <si>
    <t>8.5 - 10</t>
  </si>
  <si>
    <t>6.5 - 8</t>
  </si>
  <si>
    <t>Loamy Soils</t>
  </si>
  <si>
    <t xml:space="preserve">&lt;14" </t>
  </si>
  <si>
    <t>Precipitation (inches)</t>
  </si>
  <si>
    <t>Gravelly/Sandy Soils</t>
  </si>
  <si>
    <t>&gt;14"</t>
  </si>
  <si>
    <t>Forbs and Shrubs</t>
  </si>
  <si>
    <t xml:space="preserve">Seeding rates for forbs and shrubs depend on availability and budget. Currently, common seeding rates for combined forbs and shrubs range from 2 - 3 pounds per acre. When designing forb/shrub seeding rates however, attention must be paid to seeds per square foot, particularly for species  such as big sagebrush and western yarrow, which have more than 2,500,000 seeds per pound. Ideally, seeds per square feet for combined forbs and shrubs should range from 10 to 30.
</t>
  </si>
  <si>
    <t>Blue wildrye</t>
  </si>
  <si>
    <t>Bottlebrush squirreltail</t>
  </si>
  <si>
    <t>Idaho fescue</t>
  </si>
  <si>
    <t>Indian ricegrass</t>
  </si>
  <si>
    <t>Inland saltgrass</t>
  </si>
  <si>
    <t>Mountain brome</t>
  </si>
  <si>
    <t>Prairie junegrass</t>
  </si>
  <si>
    <t>Slender wheatgrass</t>
  </si>
  <si>
    <t>Streambank wheatgrass</t>
  </si>
  <si>
    <t>Cusick's bluegrass</t>
  </si>
  <si>
    <t>Needle and thread</t>
  </si>
  <si>
    <t>Tall wheatgrass</t>
  </si>
  <si>
    <t>Thurber's needlegrass</t>
  </si>
  <si>
    <t>Tufted hairgrass</t>
  </si>
  <si>
    <t>Arrowleaf balsamroot</t>
  </si>
  <si>
    <t>Grasses</t>
  </si>
  <si>
    <t xml:space="preserve">Big bluegrass </t>
  </si>
  <si>
    <t>Blanketflower</t>
  </si>
  <si>
    <t>Parsnipflower buckwheat</t>
  </si>
  <si>
    <t>Small burnett</t>
  </si>
  <si>
    <t>Sainfoin</t>
  </si>
  <si>
    <t>Hooker's balsamroot</t>
  </si>
  <si>
    <t>Bigseed desert parsley</t>
  </si>
  <si>
    <t>Prairie flax</t>
  </si>
  <si>
    <t>Showy fleabane daisy</t>
  </si>
  <si>
    <t>Shaggy fleabane daisy</t>
  </si>
  <si>
    <t>Linearleaf fleabane daisy</t>
  </si>
  <si>
    <t>Greasewood</t>
  </si>
  <si>
    <t>Slender hawksbeard</t>
  </si>
  <si>
    <t>Basalt milkvetch</t>
  </si>
  <si>
    <t>Chelan penstemon</t>
  </si>
  <si>
    <t>Royal penstemon</t>
  </si>
  <si>
    <t>Venus penstemon</t>
  </si>
  <si>
    <t>Longleaf phlox</t>
  </si>
  <si>
    <t>Oregon sunshine</t>
  </si>
  <si>
    <t>Velvet lupine</t>
  </si>
  <si>
    <t>Shrubs</t>
  </si>
  <si>
    <t>Silky lupine</t>
  </si>
  <si>
    <t>Snow buckwheat</t>
  </si>
  <si>
    <t>Western yarrow</t>
  </si>
  <si>
    <t>Nineleaf desert parsley</t>
  </si>
  <si>
    <t xml:space="preserve">Alfalfa </t>
  </si>
  <si>
    <t>Crested wheatgrass</t>
  </si>
  <si>
    <t>Hard fescue</t>
  </si>
  <si>
    <t xml:space="preserve">Snake River wheatgrass </t>
  </si>
  <si>
    <t>Sheep fescue</t>
  </si>
  <si>
    <t>Rubber rabbitbrush</t>
  </si>
  <si>
    <t>Green rabbitbrush</t>
  </si>
  <si>
    <t>Basin big sagebrush</t>
  </si>
  <si>
    <t>Western prairie clover</t>
  </si>
  <si>
    <t>Dusty maidens</t>
  </si>
  <si>
    <t>Drill</t>
  </si>
  <si>
    <t>Planting Method</t>
  </si>
  <si>
    <t>Acres</t>
  </si>
  <si>
    <t>Bio-type/Cultivar</t>
  </si>
  <si>
    <t>Project Total</t>
  </si>
  <si>
    <t>Sandberg's bluegrass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</si>
</sst>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0.0"/>
  </numFmts>
  <fonts count="60">
    <font>
      <sz val="11"/>
      <color theme="1"/>
      <name val="Calibri"/>
      <family val="2"/>
    </font>
    <font>
      <sz val="11"/>
      <color indexed="8"/>
      <name val="Calibri"/>
      <family val="2"/>
    </font>
    <font>
      <sz val="11"/>
      <color indexed="17"/>
      <name val="Calibri"/>
      <family val="2"/>
    </font>
    <font>
      <sz val="48"/>
      <color indexed="8"/>
      <name val="Eras Medium ITC"/>
      <family val="2"/>
    </font>
    <font>
      <sz val="11"/>
      <color indexed="8"/>
      <name val="Eras Medium ITC"/>
      <family val="2"/>
    </font>
    <font>
      <i/>
      <sz val="8"/>
      <color indexed="23"/>
      <name val="Calibri"/>
      <family val="2"/>
    </font>
    <font>
      <i/>
      <sz val="11"/>
      <color indexed="8"/>
      <name val="Calibri"/>
      <family val="2"/>
    </font>
    <font>
      <sz val="11"/>
      <name val="Calibri"/>
      <family val="2"/>
    </font>
    <font>
      <b/>
      <sz val="11"/>
      <color indexed="8"/>
      <name val="Eras Medium ITC"/>
      <family val="2"/>
    </font>
    <font>
      <u val="single"/>
      <sz val="11"/>
      <color indexed="8"/>
      <name val="Eras Medium ITC"/>
      <family val="2"/>
    </font>
    <font>
      <i/>
      <sz val="11"/>
      <color indexed="8"/>
      <name val="Eras Medium ITC"/>
      <family val="2"/>
    </font>
    <font>
      <sz val="11"/>
      <name val="Eras Medium ITC"/>
      <family val="2"/>
    </font>
    <font>
      <sz val="14"/>
      <color indexed="8"/>
      <name val="Calibri"/>
      <family val="2"/>
    </font>
    <font>
      <sz val="12"/>
      <color indexed="8"/>
      <name val="Calibri"/>
      <family val="2"/>
    </font>
    <font>
      <u val="single"/>
      <sz val="11"/>
      <color indexed="8"/>
      <name val="Calibri"/>
      <family val="2"/>
    </font>
    <font>
      <sz val="24"/>
      <color indexed="9"/>
      <name val="Adobe Fangsong Std R"/>
      <family val="1"/>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44"/>
      <color indexed="8"/>
      <name val="Adobe Kaiti Std R"/>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Eras Medium ITC"/>
      <family val="2"/>
    </font>
    <font>
      <i/>
      <sz val="8"/>
      <color theme="0" tint="-0.4999699890613556"/>
      <name val="Calibri"/>
      <family val="2"/>
    </font>
    <font>
      <i/>
      <sz val="11"/>
      <color theme="1"/>
      <name val="Calibri"/>
      <family val="2"/>
    </font>
    <font>
      <sz val="48"/>
      <color theme="1"/>
      <name val="Eras Medium ITC"/>
      <family val="2"/>
    </font>
    <font>
      <u val="single"/>
      <sz val="11"/>
      <color theme="1"/>
      <name val="Eras Medium ITC"/>
      <family val="2"/>
    </font>
    <font>
      <b/>
      <sz val="11"/>
      <color theme="1"/>
      <name val="Eras Medium ITC"/>
      <family val="2"/>
    </font>
    <font>
      <i/>
      <sz val="11"/>
      <color theme="1"/>
      <name val="Eras Medium ITC"/>
      <family val="2"/>
    </font>
    <font>
      <u val="single"/>
      <sz val="11"/>
      <color theme="1"/>
      <name val="Calibri"/>
      <family val="2"/>
    </font>
    <font>
      <sz val="12"/>
      <color theme="1"/>
      <name val="Calibri"/>
      <family val="2"/>
    </font>
    <font>
      <sz val="24"/>
      <color theme="0"/>
      <name val="Adobe Fangsong Std R"/>
      <family val="1"/>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
      <patternFill patternType="solid">
        <fgColor theme="8"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theme="0" tint="-0.24993999302387238"/>
      </left>
      <right/>
      <top style="thin">
        <color theme="0" tint="-0.24993999302387238"/>
      </top>
      <bottom style="thin">
        <color theme="0" tint="-0.24993999302387238"/>
      </bottom>
    </border>
    <border>
      <left style="thin">
        <color theme="0" tint="-0.24993999302387238"/>
      </left>
      <right/>
      <top style="thin">
        <color theme="0" tint="-0.24993999302387238"/>
      </top>
      <bottom/>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color theme="0" tint="-0.14993000030517578"/>
      </left>
      <right/>
      <top style="medium"/>
      <bottom style="thin">
        <color theme="0" tint="-0.14993000030517578"/>
      </bottom>
    </border>
    <border>
      <left style="thin">
        <color theme="0" tint="-0.14993000030517578"/>
      </left>
      <right/>
      <top style="thin">
        <color theme="0" tint="-0.14993000030517578"/>
      </top>
      <bottom style="thin">
        <color theme="0" tint="-0.1499300003051757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3000030517578"/>
      </left>
      <right style="thin">
        <color theme="0" tint="-0.14993000030517578"/>
      </right>
      <top/>
      <bottom style="thin">
        <color theme="0" tint="-0.14993000030517578"/>
      </bottom>
    </border>
    <border>
      <left style="thin">
        <color theme="0" tint="-0.149959996342659"/>
      </left>
      <right/>
      <top style="thin">
        <color theme="0" tint="-0.149959996342659"/>
      </top>
      <bottom/>
    </border>
    <border>
      <left style="thin">
        <color theme="0" tint="-0.149959996342659"/>
      </left>
      <right style="thin">
        <color theme="0" tint="-0.149959996342659"/>
      </right>
      <top style="thin">
        <color theme="0" tint="-0.149959996342659"/>
      </top>
      <bottom/>
    </border>
    <border>
      <left/>
      <right/>
      <top style="medium"/>
      <bottom/>
    </border>
    <border>
      <left style="thin">
        <color theme="0" tint="-0.24993999302387238"/>
      </left>
      <right style="thin">
        <color theme="0" tint="-0.24993999302387238"/>
      </right>
      <top style="medium"/>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color theme="0" tint="-0.149959996342659"/>
      </right>
      <top style="thin">
        <color theme="0" tint="-0.149959996342659"/>
      </top>
      <bottom/>
    </border>
    <border>
      <left/>
      <right/>
      <top style="thin"/>
      <bottom style="double"/>
    </border>
    <border>
      <left/>
      <right/>
      <top style="thin"/>
      <bottom style="thin"/>
    </border>
    <border>
      <left/>
      <right style="thin">
        <color theme="0" tint="-0.14993000030517578"/>
      </right>
      <top/>
      <bottom style="thin">
        <color theme="0" tint="-0.14990000426769257"/>
      </bottom>
    </border>
    <border>
      <left style="thin">
        <color theme="0" tint="-0.14993000030517578"/>
      </left>
      <right style="thin">
        <color theme="0" tint="-0.14993000030517578"/>
      </right>
      <top/>
      <bottom style="thin">
        <color theme="0" tint="-0.14990000426769257"/>
      </bottom>
    </border>
    <border>
      <left/>
      <right style="thin">
        <color theme="0" tint="-0.14993000030517578"/>
      </right>
      <top style="thin">
        <color theme="0" tint="-0.14990000426769257"/>
      </top>
      <bottom style="thin">
        <color theme="0" tint="-0.14990000426769257"/>
      </bottom>
    </border>
    <border>
      <left style="thin">
        <color theme="0" tint="-0.14993000030517578"/>
      </left>
      <right style="thin">
        <color theme="0" tint="-0.14993000030517578"/>
      </right>
      <top style="thin">
        <color theme="0" tint="-0.14990000426769257"/>
      </top>
      <bottom style="thin">
        <color theme="0" tint="-0.14990000426769257"/>
      </bottom>
    </border>
    <border>
      <left/>
      <right style="thin">
        <color theme="0" tint="-0.14993000030517578"/>
      </right>
      <top style="thin">
        <color theme="0" tint="-0.14990000426769257"/>
      </top>
      <bottom style="thin">
        <color theme="0" tint="-0.14993000030517578"/>
      </bottom>
    </border>
    <border>
      <left style="thin">
        <color theme="0" tint="-0.14993000030517578"/>
      </left>
      <right style="thin">
        <color theme="0" tint="-0.14993000030517578"/>
      </right>
      <top style="thin">
        <color theme="0" tint="-0.14990000426769257"/>
      </top>
      <bottom style="thin">
        <color theme="0" tint="-0.14993000030517578"/>
      </bottom>
    </border>
    <border>
      <left/>
      <right/>
      <top style="thin">
        <color theme="0" tint="-0.14990000426769257"/>
      </top>
      <bottom style="thin">
        <color theme="0" tint="-0.14990000426769257"/>
      </bottom>
    </border>
    <border>
      <left style="thin">
        <color theme="0" tint="-0.14993000030517578"/>
      </left>
      <right/>
      <top style="thin">
        <color theme="0" tint="-0.14990000426769257"/>
      </top>
      <bottom style="thin">
        <color theme="0" tint="-0.14990000426769257"/>
      </bottom>
    </border>
    <border>
      <left/>
      <right/>
      <top style="medium"/>
      <bottom style="thin">
        <color theme="0" tint="-0.14990000426769257"/>
      </bottom>
    </border>
    <border>
      <left/>
      <right style="thin">
        <color theme="0" tint="-0.14993000030517578"/>
      </right>
      <top style="medium"/>
      <bottom style="thin">
        <color theme="0" tint="-0.14990000426769257"/>
      </bottom>
    </border>
    <border>
      <left style="medium"/>
      <right/>
      <top style="medium"/>
      <bottom style="medium"/>
    </border>
    <border>
      <left/>
      <right/>
      <top style="medium"/>
      <bottom style="medium"/>
    </border>
    <border>
      <left/>
      <right style="medium"/>
      <top style="medium"/>
      <bottom style="medium"/>
    </border>
    <border>
      <left style="thin">
        <color theme="0" tint="-0.14993000030517578"/>
      </left>
      <right/>
      <top style="medium"/>
      <bottom style="thin">
        <color theme="0" tint="-0.14990000426769257"/>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7">
    <xf numFmtId="0" fontId="0" fillId="0" borderId="0" xfId="0" applyFont="1" applyAlignment="1">
      <alignment/>
    </xf>
    <xf numFmtId="0" fontId="0" fillId="33" borderId="0" xfId="0" applyFill="1" applyAlignment="1">
      <alignment/>
    </xf>
    <xf numFmtId="0" fontId="49" fillId="34" borderId="0" xfId="0" applyFont="1" applyFill="1" applyAlignment="1">
      <alignment/>
    </xf>
    <xf numFmtId="0" fontId="38" fillId="10" borderId="0" xfId="47" applyFill="1" applyAlignment="1">
      <alignment/>
    </xf>
    <xf numFmtId="0" fontId="0" fillId="0" borderId="0" xfId="0" applyAlignment="1">
      <alignment wrapText="1"/>
    </xf>
    <xf numFmtId="0" fontId="0" fillId="33" borderId="0" xfId="0" applyFont="1" applyFill="1" applyAlignment="1">
      <alignment/>
    </xf>
    <xf numFmtId="164" fontId="0" fillId="33" borderId="0" xfId="42" applyNumberFormat="1" applyFont="1" applyFill="1" applyAlignment="1">
      <alignment horizontal="center"/>
    </xf>
    <xf numFmtId="165" fontId="49" fillId="34" borderId="0" xfId="0" applyNumberFormat="1" applyFont="1" applyFill="1" applyAlignment="1">
      <alignment/>
    </xf>
    <xf numFmtId="0" fontId="0" fillId="33" borderId="10" xfId="0" applyFill="1" applyBorder="1" applyAlignment="1">
      <alignment horizontal="center" wrapText="1"/>
    </xf>
    <xf numFmtId="0" fontId="0" fillId="0" borderId="0" xfId="0" applyAlignment="1">
      <alignment horizontal="center"/>
    </xf>
    <xf numFmtId="0" fontId="0" fillId="4" borderId="11" xfId="47" applyFont="1" applyFill="1" applyBorder="1" applyAlignment="1">
      <alignment horizontal="left" indent="2"/>
    </xf>
    <xf numFmtId="0" fontId="50" fillId="33" borderId="0" xfId="0" applyFont="1" applyFill="1" applyBorder="1" applyAlignment="1">
      <alignment horizontal="center"/>
    </xf>
    <xf numFmtId="0" fontId="51" fillId="4" borderId="11" xfId="47" applyFont="1" applyFill="1" applyBorder="1" applyAlignment="1">
      <alignment horizontal="left" indent="2"/>
    </xf>
    <xf numFmtId="0" fontId="51" fillId="4" borderId="12" xfId="47" applyFont="1" applyFill="1" applyBorder="1" applyAlignment="1">
      <alignment horizontal="left" indent="2"/>
    </xf>
    <xf numFmtId="0" fontId="0" fillId="10" borderId="10" xfId="47" applyFont="1" applyFill="1" applyBorder="1" applyAlignment="1">
      <alignment horizontal="center" vertical="center"/>
    </xf>
    <xf numFmtId="0" fontId="7" fillId="33" borderId="10" xfId="0" applyFont="1" applyFill="1" applyBorder="1" applyAlignment="1">
      <alignment horizontal="center" wrapText="1"/>
    </xf>
    <xf numFmtId="0" fontId="0" fillId="4" borderId="12" xfId="47" applyFont="1" applyFill="1" applyBorder="1" applyAlignment="1">
      <alignment horizontal="left" indent="2"/>
    </xf>
    <xf numFmtId="0" fontId="0" fillId="33" borderId="0" xfId="0" applyFont="1" applyFill="1" applyAlignment="1">
      <alignment horizontal="center"/>
    </xf>
    <xf numFmtId="0" fontId="52" fillId="34" borderId="0" xfId="0" applyFont="1" applyFill="1" applyAlignment="1">
      <alignment horizontal="center" vertical="center"/>
    </xf>
    <xf numFmtId="0" fontId="0" fillId="4" borderId="11" xfId="47" applyFont="1" applyFill="1" applyBorder="1" applyAlignment="1">
      <alignment horizontal="left" indent="2"/>
    </xf>
    <xf numFmtId="0" fontId="49" fillId="34" borderId="0" xfId="0" applyFont="1" applyFill="1" applyAlignment="1">
      <alignment/>
    </xf>
    <xf numFmtId="0" fontId="49" fillId="33" borderId="0" xfId="0" applyFont="1" applyFill="1" applyAlignment="1">
      <alignment/>
    </xf>
    <xf numFmtId="0" fontId="0" fillId="0" borderId="0" xfId="0" applyFill="1" applyAlignment="1">
      <alignment/>
    </xf>
    <xf numFmtId="0" fontId="49" fillId="0" borderId="0" xfId="0" applyFont="1" applyFill="1" applyBorder="1" applyAlignment="1">
      <alignment/>
    </xf>
    <xf numFmtId="0" fontId="49" fillId="0" borderId="0" xfId="0" applyFont="1" applyFill="1" applyAlignment="1">
      <alignment/>
    </xf>
    <xf numFmtId="167" fontId="49" fillId="0" borderId="0" xfId="42" applyNumberFormat="1" applyFont="1" applyFill="1" applyBorder="1" applyAlignment="1">
      <alignment horizontal="center"/>
    </xf>
    <xf numFmtId="0" fontId="49" fillId="10" borderId="0" xfId="0" applyFont="1" applyFill="1" applyAlignment="1">
      <alignment/>
    </xf>
    <xf numFmtId="9" fontId="49" fillId="33" borderId="0" xfId="0" applyNumberFormat="1" applyFont="1" applyFill="1" applyAlignment="1">
      <alignment horizontal="center"/>
    </xf>
    <xf numFmtId="0" fontId="49" fillId="33" borderId="0" xfId="0" applyFont="1" applyFill="1" applyAlignment="1">
      <alignment horizontal="center"/>
    </xf>
    <xf numFmtId="0" fontId="49" fillId="0" borderId="0" xfId="0" applyFont="1" applyFill="1" applyBorder="1" applyAlignment="1">
      <alignment horizontal="center"/>
    </xf>
    <xf numFmtId="0" fontId="0" fillId="0" borderId="0" xfId="0" applyFill="1" applyBorder="1" applyAlignment="1">
      <alignment/>
    </xf>
    <xf numFmtId="0" fontId="53" fillId="0" borderId="0" xfId="0" applyFont="1" applyFill="1" applyBorder="1" applyAlignment="1">
      <alignment/>
    </xf>
    <xf numFmtId="0" fontId="49" fillId="0" borderId="0" xfId="0" applyFont="1" applyFill="1" applyBorder="1" applyAlignment="1">
      <alignment horizontal="left"/>
    </xf>
    <xf numFmtId="0" fontId="49" fillId="0" borderId="0" xfId="0" applyFont="1" applyFill="1" applyBorder="1" applyAlignment="1">
      <alignment/>
    </xf>
    <xf numFmtId="0" fontId="0" fillId="0" borderId="0" xfId="0" applyFill="1" applyBorder="1" applyAlignment="1">
      <alignment horizontal="center"/>
    </xf>
    <xf numFmtId="0" fontId="0" fillId="0" borderId="10" xfId="0" applyFill="1" applyBorder="1" applyAlignment="1">
      <alignment horizontal="center" wrapText="1"/>
    </xf>
    <xf numFmtId="0" fontId="0" fillId="0" borderId="0" xfId="0" applyFill="1" applyBorder="1" applyAlignment="1">
      <alignment horizontal="center" wrapText="1"/>
    </xf>
    <xf numFmtId="0" fontId="49" fillId="0" borderId="13" xfId="0" applyFont="1" applyFill="1" applyBorder="1" applyAlignment="1">
      <alignment/>
    </xf>
    <xf numFmtId="0" fontId="54" fillId="0" borderId="14" xfId="0" applyFont="1" applyFill="1" applyBorder="1" applyAlignment="1">
      <alignment/>
    </xf>
    <xf numFmtId="0" fontId="49" fillId="0" borderId="15" xfId="0" applyFont="1" applyFill="1" applyBorder="1" applyAlignment="1">
      <alignment horizontal="center"/>
    </xf>
    <xf numFmtId="0" fontId="49" fillId="0" borderId="16" xfId="0" applyFont="1" applyFill="1" applyBorder="1" applyAlignment="1">
      <alignment/>
    </xf>
    <xf numFmtId="0" fontId="49" fillId="0" borderId="17" xfId="0" applyFont="1" applyFill="1" applyBorder="1" applyAlignment="1">
      <alignment horizontal="center"/>
    </xf>
    <xf numFmtId="0" fontId="55" fillId="0" borderId="16" xfId="0" applyFont="1" applyFill="1" applyBorder="1" applyAlignment="1">
      <alignment/>
    </xf>
    <xf numFmtId="0" fontId="53" fillId="0" borderId="16" xfId="0" applyFont="1" applyFill="1" applyBorder="1" applyAlignment="1">
      <alignment/>
    </xf>
    <xf numFmtId="0" fontId="53" fillId="0" borderId="17" xfId="0" applyFont="1" applyFill="1" applyBorder="1" applyAlignment="1">
      <alignment horizontal="center"/>
    </xf>
    <xf numFmtId="49" fontId="49" fillId="0" borderId="17" xfId="0" applyNumberFormat="1" applyFont="1" applyFill="1" applyBorder="1" applyAlignment="1">
      <alignment horizontal="center"/>
    </xf>
    <xf numFmtId="0" fontId="49" fillId="0" borderId="16" xfId="0" applyFont="1" applyFill="1" applyBorder="1" applyAlignment="1">
      <alignment horizontal="left"/>
    </xf>
    <xf numFmtId="0" fontId="49" fillId="0" borderId="18" xfId="0" applyFont="1" applyFill="1" applyBorder="1" applyAlignment="1">
      <alignment horizontal="left"/>
    </xf>
    <xf numFmtId="0" fontId="49" fillId="0" borderId="19" xfId="0" applyFont="1" applyFill="1" applyBorder="1" applyAlignment="1">
      <alignment horizontal="center"/>
    </xf>
    <xf numFmtId="9" fontId="0" fillId="0" borderId="0" xfId="57" applyFont="1" applyAlignment="1">
      <alignment/>
    </xf>
    <xf numFmtId="165" fontId="49" fillId="33" borderId="0" xfId="0" applyNumberFormat="1" applyFont="1" applyFill="1" applyAlignment="1">
      <alignment horizontal="center"/>
    </xf>
    <xf numFmtId="167" fontId="49" fillId="0" borderId="20" xfId="42" applyNumberFormat="1" applyFont="1" applyFill="1" applyBorder="1" applyAlignment="1">
      <alignment horizontal="center"/>
    </xf>
    <xf numFmtId="0" fontId="0" fillId="0" borderId="16" xfId="0" applyBorder="1" applyAlignment="1">
      <alignment/>
    </xf>
    <xf numFmtId="0" fontId="0" fillId="0" borderId="18" xfId="0" applyBorder="1" applyAlignment="1">
      <alignment/>
    </xf>
    <xf numFmtId="0" fontId="11" fillId="7" borderId="0" xfId="0" applyFont="1" applyFill="1" applyBorder="1" applyAlignment="1">
      <alignment/>
    </xf>
    <xf numFmtId="0" fontId="11" fillId="7" borderId="0" xfId="0" applyFont="1" applyFill="1" applyAlignment="1">
      <alignment/>
    </xf>
    <xf numFmtId="0" fontId="7" fillId="7" borderId="10" xfId="0" applyFont="1" applyFill="1" applyBorder="1" applyAlignment="1">
      <alignment horizontal="center" wrapText="1"/>
    </xf>
    <xf numFmtId="167" fontId="11" fillId="7" borderId="0" xfId="42" applyNumberFormat="1" applyFont="1" applyFill="1" applyAlignment="1">
      <alignment horizontal="center"/>
    </xf>
    <xf numFmtId="9" fontId="0" fillId="0" borderId="0" xfId="57" applyFont="1" applyAlignment="1">
      <alignment horizontal="center"/>
    </xf>
    <xf numFmtId="44" fontId="0" fillId="0" borderId="21" xfId="44" applyFont="1" applyFill="1" applyBorder="1" applyAlignment="1">
      <alignment horizontal="center"/>
    </xf>
    <xf numFmtId="44" fontId="0" fillId="0" borderId="22" xfId="44" applyFont="1" applyFill="1" applyBorder="1" applyAlignment="1">
      <alignment horizontal="center"/>
    </xf>
    <xf numFmtId="44" fontId="0" fillId="0" borderId="22" xfId="44" applyFont="1" applyFill="1" applyBorder="1" applyAlignment="1">
      <alignment horizontal="center"/>
    </xf>
    <xf numFmtId="44" fontId="0" fillId="0" borderId="0" xfId="44" applyFont="1" applyFill="1" applyBorder="1" applyAlignment="1">
      <alignment horizontal="center"/>
    </xf>
    <xf numFmtId="44" fontId="0" fillId="0" borderId="23" xfId="44" applyFont="1" applyFill="1" applyBorder="1" applyAlignment="1">
      <alignment horizontal="center"/>
    </xf>
    <xf numFmtId="44" fontId="49" fillId="0" borderId="13" xfId="44" applyFont="1" applyFill="1" applyBorder="1" applyAlignment="1">
      <alignment horizontal="center"/>
    </xf>
    <xf numFmtId="0" fontId="54" fillId="0" borderId="0" xfId="0" applyFont="1" applyAlignment="1">
      <alignment/>
    </xf>
    <xf numFmtId="0" fontId="56" fillId="0" borderId="14" xfId="0" applyFont="1" applyBorder="1" applyAlignment="1">
      <alignment/>
    </xf>
    <xf numFmtId="9" fontId="56" fillId="0" borderId="13" xfId="57" applyFont="1" applyBorder="1" applyAlignment="1">
      <alignment horizontal="center"/>
    </xf>
    <xf numFmtId="9" fontId="0" fillId="0" borderId="0" xfId="57" applyFont="1" applyBorder="1" applyAlignment="1">
      <alignment horizontal="center"/>
    </xf>
    <xf numFmtId="9" fontId="0" fillId="0" borderId="20" xfId="57" applyFont="1" applyBorder="1" applyAlignment="1">
      <alignment horizontal="center"/>
    </xf>
    <xf numFmtId="9" fontId="0" fillId="0" borderId="17" xfId="57" applyNumberFormat="1" applyFon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14" fontId="57" fillId="0" borderId="0" xfId="0" applyNumberFormat="1" applyFont="1" applyFill="1" applyBorder="1" applyAlignment="1">
      <alignment horizontal="right" vertical="top"/>
    </xf>
    <xf numFmtId="44" fontId="49" fillId="0" borderId="0" xfId="44" applyFont="1" applyFill="1" applyBorder="1" applyAlignment="1">
      <alignment horizontal="center"/>
    </xf>
    <xf numFmtId="0" fontId="49" fillId="33" borderId="0" xfId="0" applyNumberFormat="1" applyFont="1" applyFill="1" applyAlignment="1">
      <alignment horizontal="center"/>
    </xf>
    <xf numFmtId="9" fontId="0" fillId="35" borderId="24" xfId="57" applyNumberFormat="1" applyFont="1" applyFill="1" applyBorder="1" applyAlignment="1">
      <alignment horizontal="center"/>
    </xf>
    <xf numFmtId="1" fontId="49" fillId="0" borderId="13" xfId="42" applyNumberFormat="1" applyFont="1" applyFill="1" applyBorder="1" applyAlignment="1">
      <alignment horizontal="center"/>
    </xf>
    <xf numFmtId="9" fontId="56" fillId="0" borderId="15" xfId="57" applyFont="1" applyBorder="1" applyAlignment="1">
      <alignment horizontal="center" wrapText="1"/>
    </xf>
    <xf numFmtId="0" fontId="49" fillId="0" borderId="18" xfId="0" applyFont="1" applyFill="1" applyBorder="1" applyAlignment="1">
      <alignment/>
    </xf>
    <xf numFmtId="0" fontId="0" fillId="0" borderId="0" xfId="0" applyFill="1" applyAlignment="1">
      <alignment horizontal="left"/>
    </xf>
    <xf numFmtId="0" fontId="0" fillId="0" borderId="0" xfId="0" applyFill="1" applyBorder="1" applyAlignment="1">
      <alignment horizontal="left"/>
    </xf>
    <xf numFmtId="0" fontId="0" fillId="0" borderId="0" xfId="0" applyAlignment="1">
      <alignment horizontal="left"/>
    </xf>
    <xf numFmtId="0" fontId="53" fillId="0" borderId="0" xfId="0" applyFont="1" applyFill="1" applyBorder="1" applyAlignment="1">
      <alignment horizontal="center" wrapText="1"/>
    </xf>
    <xf numFmtId="0" fontId="49" fillId="0" borderId="17" xfId="0" applyNumberFormat="1" applyFont="1" applyFill="1" applyBorder="1" applyAlignment="1">
      <alignment horizontal="center"/>
    </xf>
    <xf numFmtId="0" fontId="49" fillId="0" borderId="20" xfId="0" applyFont="1" applyFill="1" applyBorder="1" applyAlignment="1">
      <alignment/>
    </xf>
    <xf numFmtId="0" fontId="49" fillId="34" borderId="0" xfId="0" applyFont="1" applyFill="1" applyAlignment="1">
      <alignment horizontal="center"/>
    </xf>
    <xf numFmtId="0" fontId="58" fillId="36" borderId="0" xfId="0" applyFont="1" applyFill="1" applyAlignment="1">
      <alignment horizontal="center" vertical="center" wrapText="1"/>
    </xf>
    <xf numFmtId="0" fontId="56" fillId="0" borderId="16" xfId="0" applyFont="1" applyBorder="1" applyAlignment="1">
      <alignment/>
    </xf>
    <xf numFmtId="0" fontId="0" fillId="0" borderId="16" xfId="0" applyFill="1" applyBorder="1" applyAlignment="1">
      <alignment/>
    </xf>
    <xf numFmtId="41" fontId="0" fillId="0" borderId="0" xfId="42" applyNumberFormat="1" applyFont="1" applyAlignment="1">
      <alignment/>
    </xf>
    <xf numFmtId="41" fontId="56" fillId="0" borderId="13" xfId="42" applyNumberFormat="1" applyFont="1" applyBorder="1" applyAlignment="1">
      <alignment horizontal="center"/>
    </xf>
    <xf numFmtId="41" fontId="0" fillId="0" borderId="0" xfId="42" applyNumberFormat="1" applyFont="1" applyBorder="1" applyAlignment="1">
      <alignment horizontal="center"/>
    </xf>
    <xf numFmtId="41" fontId="0" fillId="0" borderId="0" xfId="42" applyNumberFormat="1" applyFont="1" applyFill="1" applyBorder="1" applyAlignment="1">
      <alignment horizontal="center"/>
    </xf>
    <xf numFmtId="41" fontId="0" fillId="0" borderId="0" xfId="42" applyNumberFormat="1" applyFont="1" applyBorder="1" applyAlignment="1">
      <alignment/>
    </xf>
    <xf numFmtId="41" fontId="0" fillId="0" borderId="20" xfId="42" applyNumberFormat="1" applyFont="1" applyBorder="1" applyAlignment="1">
      <alignment/>
    </xf>
    <xf numFmtId="0" fontId="49" fillId="34" borderId="20" xfId="0" applyFont="1" applyFill="1" applyBorder="1" applyAlignment="1">
      <alignment horizontal="center"/>
    </xf>
    <xf numFmtId="0" fontId="49" fillId="0" borderId="20" xfId="0" applyFont="1" applyFill="1" applyBorder="1" applyAlignment="1">
      <alignment horizontal="center"/>
    </xf>
    <xf numFmtId="0" fontId="0" fillId="0" borderId="0" xfId="0" applyFont="1" applyFill="1" applyBorder="1" applyAlignment="1">
      <alignment horizontal="center"/>
    </xf>
    <xf numFmtId="0" fontId="49" fillId="34" borderId="0" xfId="0" applyFont="1" applyFill="1" applyBorder="1" applyAlignment="1">
      <alignment/>
    </xf>
    <xf numFmtId="0" fontId="49" fillId="34" borderId="20" xfId="0" applyFont="1" applyFill="1" applyBorder="1" applyAlignment="1">
      <alignment/>
    </xf>
    <xf numFmtId="0" fontId="0" fillId="34" borderId="0" xfId="0" applyFill="1" applyAlignment="1">
      <alignment/>
    </xf>
    <xf numFmtId="0" fontId="0" fillId="34" borderId="0" xfId="0" applyFill="1" applyBorder="1" applyAlignment="1">
      <alignment/>
    </xf>
    <xf numFmtId="0" fontId="0" fillId="34" borderId="0" xfId="0" applyFill="1" applyBorder="1" applyAlignment="1">
      <alignment horizontal="center"/>
    </xf>
    <xf numFmtId="0" fontId="11" fillId="34" borderId="0" xfId="0" applyFont="1" applyFill="1" applyAlignment="1">
      <alignment/>
    </xf>
    <xf numFmtId="0" fontId="49" fillId="34" borderId="0" xfId="0" applyFont="1" applyFill="1" applyBorder="1" applyAlignment="1">
      <alignment/>
    </xf>
    <xf numFmtId="0" fontId="0" fillId="34" borderId="0" xfId="0" applyFill="1" applyBorder="1" applyAlignment="1">
      <alignment horizontal="center" wrapText="1"/>
    </xf>
    <xf numFmtId="0" fontId="0" fillId="34" borderId="0" xfId="0" applyFont="1" applyFill="1" applyBorder="1" applyAlignment="1">
      <alignment horizontal="center" wrapText="1"/>
    </xf>
    <xf numFmtId="0" fontId="0" fillId="34" borderId="0" xfId="0" applyFont="1" applyFill="1" applyAlignment="1">
      <alignment/>
    </xf>
    <xf numFmtId="0" fontId="0" fillId="34" borderId="0" xfId="0" applyFont="1" applyFill="1" applyBorder="1" applyAlignment="1">
      <alignment/>
    </xf>
    <xf numFmtId="167" fontId="49" fillId="34" borderId="0" xfId="42" applyNumberFormat="1" applyFont="1" applyFill="1" applyBorder="1" applyAlignment="1">
      <alignment horizontal="center"/>
    </xf>
    <xf numFmtId="0" fontId="0" fillId="34" borderId="0" xfId="0" applyFill="1" applyAlignment="1">
      <alignment horizontal="center"/>
    </xf>
    <xf numFmtId="0" fontId="57" fillId="0" borderId="13" xfId="0" applyFont="1" applyFill="1" applyBorder="1" applyAlignment="1">
      <alignment vertical="top"/>
    </xf>
    <xf numFmtId="0" fontId="57" fillId="0" borderId="20" xfId="0" applyFont="1" applyFill="1" applyBorder="1" applyAlignment="1">
      <alignment vertical="top"/>
    </xf>
    <xf numFmtId="0" fontId="7" fillId="7" borderId="0" xfId="0" applyFont="1" applyFill="1" applyAlignment="1">
      <alignment/>
    </xf>
    <xf numFmtId="9" fontId="0" fillId="33" borderId="25" xfId="57" applyFont="1" applyFill="1" applyBorder="1" applyAlignment="1">
      <alignment horizontal="center"/>
    </xf>
    <xf numFmtId="165" fontId="0" fillId="33" borderId="26" xfId="57" applyNumberFormat="1" applyFont="1" applyFill="1" applyBorder="1" applyAlignment="1">
      <alignment horizontal="center"/>
    </xf>
    <xf numFmtId="9" fontId="0" fillId="33" borderId="25" xfId="57" applyFont="1" applyFill="1" applyBorder="1" applyAlignment="1">
      <alignment horizontal="center"/>
    </xf>
    <xf numFmtId="167" fontId="7" fillId="7" borderId="27" xfId="42" applyNumberFormat="1" applyFont="1" applyFill="1" applyBorder="1" applyAlignment="1">
      <alignment horizontal="center"/>
    </xf>
    <xf numFmtId="167" fontId="7" fillId="7" borderId="0" xfId="42" applyNumberFormat="1" applyFont="1" applyFill="1" applyBorder="1" applyAlignment="1">
      <alignment horizontal="center"/>
    </xf>
    <xf numFmtId="9" fontId="0" fillId="35" borderId="28" xfId="57" applyFont="1" applyFill="1" applyBorder="1" applyAlignment="1">
      <alignment horizontal="center"/>
    </xf>
    <xf numFmtId="9" fontId="0" fillId="35" borderId="29" xfId="57" applyFont="1" applyFill="1" applyBorder="1" applyAlignment="1">
      <alignment horizontal="center"/>
    </xf>
    <xf numFmtId="9" fontId="0" fillId="33" borderId="30" xfId="57" applyFont="1" applyFill="1" applyBorder="1" applyAlignment="1">
      <alignment horizontal="center"/>
    </xf>
    <xf numFmtId="166" fontId="0" fillId="35" borderId="28" xfId="42" applyNumberFormat="1" applyFont="1" applyFill="1" applyBorder="1" applyAlignment="1">
      <alignment horizontal="center"/>
    </xf>
    <xf numFmtId="166" fontId="0" fillId="35" borderId="29" xfId="42" applyNumberFormat="1" applyFont="1" applyFill="1" applyBorder="1" applyAlignment="1">
      <alignment horizontal="center"/>
    </xf>
    <xf numFmtId="9" fontId="0" fillId="35" borderId="29" xfId="57" applyFont="1" applyFill="1" applyBorder="1" applyAlignment="1">
      <alignment horizontal="center"/>
    </xf>
    <xf numFmtId="0" fontId="47" fillId="0" borderId="31" xfId="0" applyNumberFormat="1" applyFont="1" applyFill="1" applyBorder="1" applyAlignment="1">
      <alignment horizontal="center"/>
    </xf>
    <xf numFmtId="1" fontId="54" fillId="0" borderId="31" xfId="42" applyNumberFormat="1" applyFont="1" applyFill="1" applyBorder="1" applyAlignment="1">
      <alignment horizontal="center"/>
    </xf>
    <xf numFmtId="44" fontId="54" fillId="0" borderId="31" xfId="44" applyFont="1" applyFill="1" applyBorder="1" applyAlignment="1">
      <alignment horizontal="center"/>
    </xf>
    <xf numFmtId="0" fontId="54" fillId="34" borderId="31" xfId="0" applyFont="1" applyFill="1" applyBorder="1" applyAlignment="1">
      <alignment horizontal="center"/>
    </xf>
    <xf numFmtId="0" fontId="49" fillId="34" borderId="32" xfId="0" applyFont="1" applyFill="1" applyBorder="1" applyAlignment="1">
      <alignment horizontal="center"/>
    </xf>
    <xf numFmtId="2" fontId="0" fillId="0" borderId="33" xfId="42" applyNumberFormat="1" applyFont="1" applyFill="1" applyBorder="1" applyAlignment="1">
      <alignment horizontal="center"/>
    </xf>
    <xf numFmtId="2" fontId="0" fillId="0" borderId="34" xfId="42" applyNumberFormat="1" applyFont="1" applyFill="1" applyBorder="1" applyAlignment="1">
      <alignment horizontal="center"/>
    </xf>
    <xf numFmtId="2" fontId="0" fillId="0" borderId="35" xfId="42" applyNumberFormat="1" applyFont="1" applyFill="1" applyBorder="1" applyAlignment="1">
      <alignment horizontal="center"/>
    </xf>
    <xf numFmtId="2" fontId="0" fillId="0" borderId="36" xfId="42" applyNumberFormat="1" applyFont="1" applyFill="1" applyBorder="1" applyAlignment="1">
      <alignment horizontal="center"/>
    </xf>
    <xf numFmtId="2" fontId="0" fillId="0" borderId="37" xfId="42" applyNumberFormat="1" applyFont="1" applyFill="1" applyBorder="1" applyAlignment="1">
      <alignment horizontal="center"/>
    </xf>
    <xf numFmtId="2" fontId="0" fillId="0" borderId="38" xfId="42" applyNumberFormat="1" applyFont="1" applyFill="1" applyBorder="1" applyAlignment="1">
      <alignment horizontal="center"/>
    </xf>
    <xf numFmtId="2" fontId="49" fillId="0" borderId="20" xfId="42" applyNumberFormat="1" applyFont="1" applyFill="1" applyBorder="1" applyAlignment="1">
      <alignment horizontal="center"/>
    </xf>
    <xf numFmtId="167" fontId="0" fillId="0" borderId="39" xfId="42" applyNumberFormat="1" applyFont="1" applyFill="1" applyBorder="1" applyAlignment="1">
      <alignment horizontal="left"/>
    </xf>
    <xf numFmtId="167" fontId="0" fillId="0" borderId="35" xfId="42" applyNumberFormat="1" applyFont="1" applyFill="1" applyBorder="1" applyAlignment="1">
      <alignment horizontal="left"/>
    </xf>
    <xf numFmtId="167" fontId="0" fillId="0" borderId="40" xfId="42" applyNumberFormat="1" applyFont="1" applyFill="1" applyBorder="1" applyAlignment="1">
      <alignment horizontal="left"/>
    </xf>
    <xf numFmtId="167" fontId="0" fillId="0" borderId="41" xfId="42" applyNumberFormat="1" applyFont="1" applyFill="1" applyBorder="1" applyAlignment="1">
      <alignment horizontal="left"/>
    </xf>
    <xf numFmtId="167" fontId="0" fillId="0" borderId="42" xfId="42" applyNumberFormat="1" applyFont="1" applyFill="1" applyBorder="1" applyAlignment="1">
      <alignment horizontal="left"/>
    </xf>
    <xf numFmtId="0" fontId="49" fillId="34" borderId="0" xfId="0" applyFont="1" applyFill="1" applyBorder="1" applyAlignment="1">
      <alignment horizontal="right"/>
    </xf>
    <xf numFmtId="0" fontId="49" fillId="34" borderId="20" xfId="0" applyFont="1" applyFill="1" applyBorder="1" applyAlignment="1">
      <alignment horizontal="center"/>
    </xf>
    <xf numFmtId="0" fontId="49" fillId="34" borderId="13" xfId="0" applyFont="1" applyFill="1" applyBorder="1" applyAlignment="1">
      <alignment horizontal="right"/>
    </xf>
    <xf numFmtId="0" fontId="49" fillId="34" borderId="0" xfId="0" applyFont="1" applyFill="1" applyBorder="1" applyAlignment="1">
      <alignment horizontal="left"/>
    </xf>
    <xf numFmtId="0" fontId="58" fillId="36" borderId="0" xfId="0" applyFont="1" applyFill="1" applyAlignment="1">
      <alignment horizontal="center" vertical="center" wrapText="1"/>
    </xf>
    <xf numFmtId="0" fontId="49" fillId="34" borderId="0" xfId="0" applyFont="1" applyFill="1" applyAlignment="1">
      <alignment horizontal="right"/>
    </xf>
    <xf numFmtId="0" fontId="59" fillId="34" borderId="14" xfId="0" applyFont="1" applyFill="1" applyBorder="1" applyAlignment="1">
      <alignment horizontal="left" vertical="top"/>
    </xf>
    <xf numFmtId="0" fontId="59" fillId="34" borderId="13" xfId="0" applyFont="1" applyFill="1" applyBorder="1" applyAlignment="1">
      <alignment horizontal="left" vertical="top"/>
    </xf>
    <xf numFmtId="0" fontId="59" fillId="34" borderId="18" xfId="0" applyFont="1" applyFill="1" applyBorder="1" applyAlignment="1">
      <alignment horizontal="left" vertical="top"/>
    </xf>
    <xf numFmtId="0" fontId="59" fillId="34" borderId="20" xfId="0" applyFont="1" applyFill="1" applyBorder="1" applyAlignment="1">
      <alignment horizontal="left" vertical="top"/>
    </xf>
    <xf numFmtId="0" fontId="57" fillId="34" borderId="13" xfId="0" applyFont="1" applyFill="1" applyBorder="1" applyAlignment="1">
      <alignment horizontal="right" vertical="top"/>
    </xf>
    <xf numFmtId="0" fontId="57" fillId="34" borderId="20" xfId="0" applyFont="1" applyFill="1" applyBorder="1" applyAlignment="1">
      <alignment horizontal="right" vertical="top"/>
    </xf>
    <xf numFmtId="0" fontId="57" fillId="0" borderId="15" xfId="0" applyFont="1" applyFill="1" applyBorder="1" applyAlignment="1">
      <alignment horizontal="left" vertical="top"/>
    </xf>
    <xf numFmtId="0" fontId="57" fillId="0" borderId="19" xfId="0" applyFont="1" applyFill="1" applyBorder="1" applyAlignment="1">
      <alignment horizontal="left" vertical="top"/>
    </xf>
    <xf numFmtId="0" fontId="0" fillId="0" borderId="43" xfId="47" applyFont="1" applyFill="1" applyBorder="1" applyAlignment="1">
      <alignment horizontal="center" vertical="center"/>
    </xf>
    <xf numFmtId="0" fontId="0" fillId="0" borderId="44" xfId="47" applyFont="1" applyFill="1" applyBorder="1" applyAlignment="1">
      <alignment horizontal="center" vertical="center"/>
    </xf>
    <xf numFmtId="0" fontId="0" fillId="0" borderId="45" xfId="47" applyFont="1" applyFill="1" applyBorder="1" applyAlignment="1">
      <alignment horizontal="center" vertical="center"/>
    </xf>
    <xf numFmtId="167" fontId="0" fillId="0" borderId="46" xfId="42" applyNumberFormat="1" applyFont="1" applyFill="1" applyBorder="1" applyAlignment="1">
      <alignment horizontal="left"/>
    </xf>
    <xf numFmtId="0" fontId="49" fillId="0" borderId="16"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7" xfId="0" applyFont="1" applyFill="1" applyBorder="1" applyAlignment="1">
      <alignment horizontal="left" vertical="top" wrapText="1"/>
    </xf>
    <xf numFmtId="0" fontId="49" fillId="0" borderId="18"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0" borderId="19"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104775</xdr:rowOff>
    </xdr:from>
    <xdr:to>
      <xdr:col>9</xdr:col>
      <xdr:colOff>390525</xdr:colOff>
      <xdr:row>17</xdr:row>
      <xdr:rowOff>66675</xdr:rowOff>
    </xdr:to>
    <xdr:sp>
      <xdr:nvSpPr>
        <xdr:cNvPr id="1" name="TextBox 1"/>
        <xdr:cNvSpPr txBox="1">
          <a:spLocks noChangeArrowheads="1"/>
        </xdr:cNvSpPr>
      </xdr:nvSpPr>
      <xdr:spPr>
        <a:xfrm>
          <a:off x="200025" y="104775"/>
          <a:ext cx="5676900" cy="3200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calculator, </a:t>
          </a:r>
          <a:r>
            <a:rPr lang="en-US" cap="none" sz="1100" b="0" i="0" u="none" baseline="0">
              <a:solidFill>
                <a:srgbClr val="000000"/>
              </a:solidFill>
              <a:latin typeface="Calibri"/>
              <a:ea typeface="Calibri"/>
              <a:cs typeface="Calibri"/>
            </a:rPr>
            <a:t>seed composition is based on the </a:t>
          </a:r>
          <a:r>
            <a:rPr lang="en-US" cap="none" sz="1100" b="1" i="0" u="none" baseline="0">
              <a:solidFill>
                <a:srgbClr val="000000"/>
              </a:solidFill>
              <a:latin typeface="Calibri"/>
              <a:ea typeface="Calibri"/>
              <a:cs typeface="Calibri"/>
            </a:rPr>
            <a:t>number of seeds </a:t>
          </a:r>
          <a:r>
            <a:rPr lang="en-US" cap="none" sz="1100" b="0" i="0" u="none" baseline="0">
              <a:solidFill>
                <a:srgbClr val="000000"/>
              </a:solidFill>
              <a:latin typeface="Calibri"/>
              <a:ea typeface="Calibri"/>
              <a:cs typeface="Calibri"/>
            </a:rPr>
            <a:t>of each species to be planted in a defined area, </a:t>
          </a:r>
          <a:r>
            <a:rPr lang="en-US" cap="none" sz="1100" b="1" i="0" u="none" baseline="0">
              <a:solidFill>
                <a:srgbClr val="000000"/>
              </a:solidFill>
              <a:latin typeface="Calibri"/>
              <a:ea typeface="Calibri"/>
              <a:cs typeface="Calibri"/>
            </a:rPr>
            <a:t>rather than pounds </a:t>
          </a:r>
          <a:r>
            <a:rPr lang="en-US" cap="none" sz="1100" b="0" i="0" u="none" baseline="0">
              <a:solidFill>
                <a:srgbClr val="000000"/>
              </a:solidFill>
              <a:latin typeface="Calibri"/>
              <a:ea typeface="Calibri"/>
              <a:cs typeface="Calibri"/>
            </a:rPr>
            <a:t>of each species , as calculators have traditionally utilized. This approach takes into account the vast difference in seed size and weight amongst different species. The WDFW seed calculator also takes into account differences in seedling vigor, which in general are inversely related to seed size.  For example Sand Dropseed has 4.5 million seeds per pound, but has greatly reduced seedling survival as compared to thickspike wheatgrass, which has 160,000 seeds per pound.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seed calculator is adapted</a:t>
          </a:r>
          <a:r>
            <a:rPr lang="en-US" cap="none" sz="1100" b="0" i="0" u="none" baseline="0">
              <a:solidFill>
                <a:srgbClr val="000000"/>
              </a:solidFill>
              <a:latin typeface="Calibri"/>
              <a:ea typeface="Calibri"/>
              <a:cs typeface="Calibri"/>
            </a:rPr>
            <a:t> from WSDOT's latest version, with formatting changes and the addition of a seedling vigor multiplier. Credit for developing the concept and formulas goes to WSDOT. </a:t>
          </a:r>
          <a:r>
            <a:rPr lang="en-US" cap="none" sz="1100" b="0" i="0" u="none" baseline="0">
              <a:solidFill>
                <a:srgbClr val="000000"/>
              </a:solidFill>
              <a:latin typeface="Calibri"/>
              <a:ea typeface="Calibri"/>
              <a:cs typeface="Calibri"/>
            </a:rPr>
            <a:t>The seedling vigor multiplier was developed by Jerry and Matthew Benson, and is based on experiences growing native species in the wild and in seed increase fields.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Seed data included in the third tab is based on specific bio-types and lots; once the decision has been made to utilize a specific bio-type or cultivar, seed tests should be obtained from the vendor and lot-specific Purity and Germination should be manually added into the calculator. Seeds per pound changes  nominally between lots, therefore the numbers included under the seed data can be used for multiple bio-types and lots.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190500</xdr:rowOff>
    </xdr:from>
    <xdr:to>
      <xdr:col>19</xdr:col>
      <xdr:colOff>0</xdr:colOff>
      <xdr:row>6</xdr:row>
      <xdr:rowOff>9525</xdr:rowOff>
    </xdr:to>
    <xdr:sp>
      <xdr:nvSpPr>
        <xdr:cNvPr id="1" name="Right Triangle 1"/>
        <xdr:cNvSpPr>
          <a:spLocks/>
        </xdr:cNvSpPr>
      </xdr:nvSpPr>
      <xdr:spPr>
        <a:xfrm flipH="1">
          <a:off x="9963150" y="1019175"/>
          <a:ext cx="114300" cy="200025"/>
        </a:xfrm>
        <a:prstGeom prst="rtTriangl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0</xdr:row>
      <xdr:rowOff>0</xdr:rowOff>
    </xdr:from>
    <xdr:to>
      <xdr:col>10</xdr:col>
      <xdr:colOff>0</xdr:colOff>
      <xdr:row>1</xdr:row>
      <xdr:rowOff>0</xdr:rowOff>
    </xdr:to>
    <xdr:sp>
      <xdr:nvSpPr>
        <xdr:cNvPr id="2" name="TextBox 2"/>
        <xdr:cNvSpPr txBox="1">
          <a:spLocks noChangeArrowheads="1"/>
        </xdr:cNvSpPr>
      </xdr:nvSpPr>
      <xdr:spPr>
        <a:xfrm>
          <a:off x="104775" y="0"/>
          <a:ext cx="6076950" cy="190500"/>
        </a:xfrm>
        <a:prstGeom prst="rect">
          <a:avLst/>
        </a:prstGeom>
        <a:noFill/>
        <a:ln w="9525" cmpd="sng">
          <a:noFill/>
        </a:ln>
      </xdr:spPr>
      <xdr:txBody>
        <a:bodyPr vertOverflow="clip" wrap="square"/>
        <a:p>
          <a:pPr algn="l">
            <a:defRPr/>
          </a:pPr>
          <a:r>
            <a:rPr lang="en-US" cap="none" sz="4400" b="0" i="0" u="none" baseline="0">
              <a:solidFill>
                <a:srgbClr val="000000"/>
              </a:solidFill>
            </a:rPr>
            <a:t>Seed Calculator</a:t>
          </a:r>
        </a:p>
      </xdr:txBody>
    </xdr:sp>
    <xdr:clientData/>
  </xdr:twoCellAnchor>
  <xdr:twoCellAnchor>
    <xdr:from>
      <xdr:col>1</xdr:col>
      <xdr:colOff>19050</xdr:colOff>
      <xdr:row>4</xdr:row>
      <xdr:rowOff>0</xdr:rowOff>
    </xdr:from>
    <xdr:to>
      <xdr:col>4</xdr:col>
      <xdr:colOff>123825</xdr:colOff>
      <xdr:row>5</xdr:row>
      <xdr:rowOff>180975</xdr:rowOff>
    </xdr:to>
    <xdr:sp>
      <xdr:nvSpPr>
        <xdr:cNvPr id="3" name="Pentagon 3"/>
        <xdr:cNvSpPr>
          <a:spLocks/>
        </xdr:cNvSpPr>
      </xdr:nvSpPr>
      <xdr:spPr>
        <a:xfrm>
          <a:off x="133350" y="828675"/>
          <a:ext cx="3181350" cy="371475"/>
        </a:xfrm>
        <a:prstGeom prst="homePlate">
          <a:avLst>
            <a:gd name="adj" fmla="val 44162"/>
          </a:avLst>
        </a:prstGeom>
        <a:solidFill>
          <a:srgbClr val="D7E4BD"/>
        </a:solidFill>
        <a:ln w="25400" cmpd="sng">
          <a:noFill/>
        </a:ln>
      </xdr:spPr>
      <xdr:txBody>
        <a:bodyPr vertOverflow="clip" wrap="square" anchor="ctr"/>
        <a:p>
          <a:pPr algn="ctr">
            <a:defRPr/>
          </a:pP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Pick desired species</a:t>
          </a:r>
          <a:r>
            <a:rPr lang="en-US" cap="none" sz="1000" b="0" i="0" u="none" baseline="0">
              <a:solidFill>
                <a:srgbClr val="000000"/>
              </a:solidFill>
              <a:latin typeface="Calibri"/>
              <a:ea typeface="Calibri"/>
              <a:cs typeface="Calibri"/>
            </a:rPr>
            <a:t>.</a:t>
          </a:r>
        </a:p>
      </xdr:txBody>
    </xdr:sp>
    <xdr:clientData/>
  </xdr:twoCellAnchor>
  <xdr:twoCellAnchor>
    <xdr:from>
      <xdr:col>6</xdr:col>
      <xdr:colOff>28575</xdr:colOff>
      <xdr:row>4</xdr:row>
      <xdr:rowOff>0</xdr:rowOff>
    </xdr:from>
    <xdr:to>
      <xdr:col>18</xdr:col>
      <xdr:colOff>0</xdr:colOff>
      <xdr:row>5</xdr:row>
      <xdr:rowOff>190500</xdr:rowOff>
    </xdr:to>
    <xdr:sp>
      <xdr:nvSpPr>
        <xdr:cNvPr id="4" name="Pentagon 4"/>
        <xdr:cNvSpPr>
          <a:spLocks/>
        </xdr:cNvSpPr>
      </xdr:nvSpPr>
      <xdr:spPr>
        <a:xfrm>
          <a:off x="3476625" y="828675"/>
          <a:ext cx="6486525" cy="381000"/>
        </a:xfrm>
        <a:prstGeom prst="homePlate">
          <a:avLst>
            <a:gd name="adj" fmla="val 47736"/>
          </a:avLst>
        </a:prstGeom>
        <a:solidFill>
          <a:srgbClr val="CBC6B1"/>
        </a:solidFill>
        <a:ln w="25400" cmpd="sng">
          <a:noFill/>
        </a:ln>
      </xdr:spPr>
      <xdr:txBody>
        <a:bodyPr vertOverflow="clip" wrap="square" anchor="ctr"/>
        <a:p>
          <a:pPr algn="ctr">
            <a:defRPr/>
          </a:pP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Enter desired</a:t>
          </a:r>
          <a:r>
            <a:rPr lang="en-US" cap="none" sz="1100" b="0" i="0" u="none" baseline="0">
              <a:solidFill>
                <a:srgbClr val="000000"/>
              </a:solidFill>
              <a:latin typeface="Calibri"/>
              <a:ea typeface="Calibri"/>
              <a:cs typeface="Calibri"/>
            </a:rPr>
            <a:t> seed compostion, select planting method, and enter seed data (seeds/lb,  vigor, purity, germination).</a:t>
          </a:r>
        </a:p>
      </xdr:txBody>
    </xdr:sp>
    <xdr:clientData/>
  </xdr:twoCellAnchor>
  <xdr:twoCellAnchor>
    <xdr:from>
      <xdr:col>19</xdr:col>
      <xdr:colOff>9525</xdr:colOff>
      <xdr:row>4</xdr:row>
      <xdr:rowOff>0</xdr:rowOff>
    </xdr:from>
    <xdr:to>
      <xdr:col>23</xdr:col>
      <xdr:colOff>95250</xdr:colOff>
      <xdr:row>6</xdr:row>
      <xdr:rowOff>0</xdr:rowOff>
    </xdr:to>
    <xdr:sp>
      <xdr:nvSpPr>
        <xdr:cNvPr id="5" name="Pentagon 5"/>
        <xdr:cNvSpPr>
          <a:spLocks/>
        </xdr:cNvSpPr>
      </xdr:nvSpPr>
      <xdr:spPr>
        <a:xfrm>
          <a:off x="10086975" y="828675"/>
          <a:ext cx="2533650" cy="381000"/>
        </a:xfrm>
        <a:prstGeom prst="homePlate">
          <a:avLst>
            <a:gd name="adj" fmla="val 42481"/>
          </a:avLst>
        </a:prstGeom>
        <a:solidFill>
          <a:srgbClr val="FDEADA"/>
        </a:solidFill>
        <a:ln w="25400" cmpd="sng">
          <a:noFill/>
        </a:ln>
      </xdr:spPr>
      <xdr:txBody>
        <a:bodyPr vertOverflow="clip" wrap="square" anchor="ctr"/>
        <a:p>
          <a:pPr algn="ctr">
            <a:defRPr/>
          </a:pPr>
          <a:r>
            <a:rPr lang="en-US" cap="none" sz="1100" b="1" i="0" u="none" baseline="0">
              <a:solidFill>
                <a:srgbClr val="000000"/>
              </a:solidFill>
              <a:latin typeface="Calibri"/>
              <a:ea typeface="Calibri"/>
              <a:cs typeface="Calibri"/>
            </a:rPr>
            <a:t>4.</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Evaluate </a:t>
          </a:r>
          <a:r>
            <a:rPr lang="en-US" cap="none" sz="1100" b="0" i="0" u="none" baseline="0">
              <a:solidFill>
                <a:srgbClr val="000000"/>
              </a:solidFill>
              <a:latin typeface="Calibri"/>
              <a:ea typeface="Calibri"/>
              <a:cs typeface="Calibri"/>
            </a:rPr>
            <a:t>the planting rates and adjust as necessary.</a:t>
          </a:r>
        </a:p>
      </xdr:txBody>
    </xdr:sp>
    <xdr:clientData/>
  </xdr:twoCellAnchor>
  <xdr:twoCellAnchor>
    <xdr:from>
      <xdr:col>7</xdr:col>
      <xdr:colOff>657225</xdr:colOff>
      <xdr:row>1</xdr:row>
      <xdr:rowOff>57150</xdr:rowOff>
    </xdr:from>
    <xdr:to>
      <xdr:col>9</xdr:col>
      <xdr:colOff>838200</xdr:colOff>
      <xdr:row>3</xdr:row>
      <xdr:rowOff>47625</xdr:rowOff>
    </xdr:to>
    <xdr:sp>
      <xdr:nvSpPr>
        <xdr:cNvPr id="6" name="Pentagon 6"/>
        <xdr:cNvSpPr>
          <a:spLocks/>
        </xdr:cNvSpPr>
      </xdr:nvSpPr>
      <xdr:spPr>
        <a:xfrm>
          <a:off x="4219575" y="247650"/>
          <a:ext cx="1933575" cy="371475"/>
        </a:xfrm>
        <a:prstGeom prst="homePlate">
          <a:avLst>
            <a:gd name="adj" fmla="val 39305"/>
          </a:avLst>
        </a:prstGeom>
        <a:solidFill>
          <a:srgbClr val="DCE6F2"/>
        </a:solidFill>
        <a:ln w="25400" cmpd="sng">
          <a:noFill/>
        </a:ln>
      </xdr:spPr>
      <xdr:txBody>
        <a:bodyPr vertOverflow="clip" wrap="square" anchor="ctr"/>
        <a:p>
          <a:pPr algn="ctr">
            <a:defRPr/>
          </a:pP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Fill in basic project data and seeding rate</a:t>
          </a:r>
          <a:r>
            <a:rPr lang="en-US" cap="none" sz="10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 sqref="K2"/>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AL147"/>
  <sheetViews>
    <sheetView tabSelected="1" zoomScale="85" zoomScaleNormal="85" zoomScalePageLayoutView="0" workbookViewId="0" topLeftCell="A1">
      <selection activeCell="C10" sqref="C10"/>
    </sheetView>
  </sheetViews>
  <sheetFormatPr defaultColWidth="9.140625" defaultRowHeight="15"/>
  <cols>
    <col min="1" max="2" width="1.7109375" style="2" customWidth="1"/>
    <col min="3" max="3" width="25.421875" style="2" customWidth="1"/>
    <col min="4" max="4" width="19.00390625" style="2" customWidth="1"/>
    <col min="5" max="5" width="2.140625" style="2" customWidth="1"/>
    <col min="6" max="7" width="1.7109375" style="2" customWidth="1"/>
    <col min="8" max="8" width="13.421875" style="86" customWidth="1"/>
    <col min="9" max="9" width="12.8515625" style="86" customWidth="1"/>
    <col min="10" max="10" width="13.00390625" style="86" customWidth="1"/>
    <col min="11" max="11" width="13.140625" style="86" customWidth="1"/>
    <col min="12" max="14" width="9.421875" style="86" customWidth="1"/>
    <col min="15" max="15" width="10.57421875" style="86" hidden="1" customWidth="1"/>
    <col min="16" max="16" width="13.57421875" style="86" customWidth="1"/>
    <col min="17" max="17" width="10.421875" style="86" hidden="1" customWidth="1"/>
    <col min="18" max="20" width="1.7109375" style="2" customWidth="1"/>
    <col min="21" max="21" width="12.7109375" style="2" customWidth="1"/>
    <col min="22" max="23" width="11.140625" style="2" customWidth="1"/>
    <col min="24" max="28" width="1.7109375" style="2" customWidth="1"/>
    <col min="29" max="37" width="9.140625" style="2" customWidth="1"/>
    <col min="38" max="38" width="17.00390625" style="2" bestFit="1" customWidth="1"/>
    <col min="39" max="16384" width="9.140625" style="2" customWidth="1"/>
  </cols>
  <sheetData>
    <row r="1" ht="15" customHeight="1"/>
    <row r="2" spans="11:23" ht="15" customHeight="1">
      <c r="K2" s="99" t="s">
        <v>19</v>
      </c>
      <c r="L2" s="144"/>
      <c r="M2" s="144"/>
      <c r="N2" s="144"/>
      <c r="O2" s="20"/>
      <c r="P2" s="148" t="s">
        <v>22</v>
      </c>
      <c r="Q2" s="148"/>
      <c r="R2" s="148"/>
      <c r="S2" s="148"/>
      <c r="T2" s="148"/>
      <c r="U2" s="96"/>
      <c r="V2" s="146" t="s">
        <v>30</v>
      </c>
      <c r="W2" s="146"/>
    </row>
    <row r="3" spans="11:23" ht="15" customHeight="1">
      <c r="K3" s="99" t="s">
        <v>111</v>
      </c>
      <c r="L3" s="130"/>
      <c r="M3" s="145" t="s">
        <v>110</v>
      </c>
      <c r="N3" s="145"/>
      <c r="O3" s="100"/>
      <c r="P3" s="144" t="s">
        <v>109</v>
      </c>
      <c r="Q3" s="144"/>
      <c r="R3" s="144"/>
      <c r="S3" s="144"/>
      <c r="T3" s="144"/>
      <c r="U3" s="143" t="s">
        <v>23</v>
      </c>
      <c r="V3" s="143"/>
      <c r="W3" s="96">
        <f>IF(P3="Drill",1,IF(P3="Aerial",2,IF(P3="Broadcast",2,IF(P3="Hydro 1-Stage",3,IF(P3="Hydro 2-Stage",2,IF(P3="Air Seeder",1.5,""))))))</f>
        <v>1</v>
      </c>
    </row>
    <row r="4" spans="8:10" ht="20.25" customHeight="1">
      <c r="H4" s="18"/>
      <c r="I4" s="18"/>
      <c r="J4" s="18"/>
    </row>
    <row r="5" spans="4:38" ht="15" customHeight="1">
      <c r="D5" s="101"/>
      <c r="E5" s="101"/>
      <c r="F5" s="101"/>
      <c r="G5"/>
      <c r="H5" s="9"/>
      <c r="I5" s="9"/>
      <c r="J5" s="9"/>
      <c r="K5" s="9"/>
      <c r="L5" s="9"/>
      <c r="M5" s="9"/>
      <c r="N5" s="9"/>
      <c r="O5" s="9"/>
      <c r="P5" s="9"/>
      <c r="Q5" s="9"/>
      <c r="R5" s="101"/>
      <c r="S5" s="101"/>
      <c r="T5"/>
      <c r="U5"/>
      <c r="V5"/>
      <c r="W5"/>
      <c r="X5" s="101"/>
      <c r="Y5" s="101"/>
      <c r="Z5" s="101"/>
      <c r="AA5" s="102"/>
      <c r="AB5" s="103"/>
      <c r="AC5" s="104"/>
      <c r="AD5" s="104"/>
      <c r="AE5" s="104"/>
      <c r="AF5" s="104"/>
      <c r="AI5" s="101"/>
      <c r="AJ5" s="101"/>
      <c r="AK5" s="101"/>
      <c r="AL5" s="101"/>
    </row>
    <row r="6" spans="4:38" ht="15" customHeight="1">
      <c r="D6" s="101"/>
      <c r="E6" s="101"/>
      <c r="F6" s="101"/>
      <c r="G6"/>
      <c r="H6" s="9"/>
      <c r="I6" s="9"/>
      <c r="J6" s="9"/>
      <c r="K6" s="9"/>
      <c r="L6" s="9"/>
      <c r="M6" s="9"/>
      <c r="N6" s="9"/>
      <c r="O6" s="9"/>
      <c r="P6" s="9"/>
      <c r="Q6" s="9"/>
      <c r="R6" s="101"/>
      <c r="S6" s="101"/>
      <c r="T6"/>
      <c r="U6"/>
      <c r="V6"/>
      <c r="W6"/>
      <c r="X6" s="101"/>
      <c r="Y6" s="101"/>
      <c r="Z6" s="101"/>
      <c r="AA6" s="102"/>
      <c r="AB6" s="103"/>
      <c r="AC6" s="104"/>
      <c r="AD6" s="104"/>
      <c r="AE6" s="104"/>
      <c r="AF6" s="104"/>
      <c r="AI6" s="101"/>
      <c r="AJ6" s="101"/>
      <c r="AK6" s="101"/>
      <c r="AL6" s="101"/>
    </row>
    <row r="7" spans="4:38" ht="8.25" customHeight="1">
      <c r="D7" s="101"/>
      <c r="E7" s="101"/>
      <c r="F7" s="101"/>
      <c r="G7" s="101"/>
      <c r="H7" s="111"/>
      <c r="I7" s="111"/>
      <c r="J7" s="111"/>
      <c r="K7" s="111"/>
      <c r="L7" s="111"/>
      <c r="M7" s="111"/>
      <c r="N7" s="111"/>
      <c r="O7" s="111"/>
      <c r="P7" s="111"/>
      <c r="Q7" s="111"/>
      <c r="R7" s="101"/>
      <c r="S7" s="101"/>
      <c r="T7" s="101"/>
      <c r="U7" s="101"/>
      <c r="V7" s="101"/>
      <c r="W7" s="101"/>
      <c r="X7" s="101"/>
      <c r="Y7" s="101"/>
      <c r="Z7" s="101"/>
      <c r="AA7" s="101"/>
      <c r="AB7" s="101"/>
      <c r="AC7" s="105"/>
      <c r="AH7" s="101"/>
      <c r="AI7" s="101"/>
      <c r="AJ7" s="101"/>
      <c r="AK7" s="101"/>
      <c r="AL7" s="101"/>
    </row>
    <row r="8" spans="2:38" ht="9" customHeight="1" thickBot="1">
      <c r="B8" s="3"/>
      <c r="C8" s="3"/>
      <c r="D8" s="3"/>
      <c r="E8" s="3"/>
      <c r="F8" s="101"/>
      <c r="G8" s="1"/>
      <c r="H8" s="17"/>
      <c r="I8" s="17"/>
      <c r="J8" s="17"/>
      <c r="K8" s="17"/>
      <c r="L8" s="17"/>
      <c r="M8" s="17"/>
      <c r="N8" s="17"/>
      <c r="O8" s="17"/>
      <c r="P8" s="17"/>
      <c r="Q8" s="17"/>
      <c r="R8" s="5"/>
      <c r="S8" s="101"/>
      <c r="T8" s="54"/>
      <c r="U8" s="54"/>
      <c r="V8" s="54"/>
      <c r="W8" s="54"/>
      <c r="X8" s="54"/>
      <c r="Y8" s="105"/>
      <c r="Z8" s="105"/>
      <c r="AA8" s="105"/>
      <c r="AB8" s="105"/>
      <c r="AC8" s="105"/>
      <c r="AD8" s="105"/>
      <c r="AE8" s="105"/>
      <c r="AF8" s="105"/>
      <c r="AH8" s="101"/>
      <c r="AI8" s="101"/>
      <c r="AJ8" s="101"/>
      <c r="AK8" s="101"/>
      <c r="AL8" s="101"/>
    </row>
    <row r="9" spans="2:38" ht="35.25" customHeight="1" thickBot="1">
      <c r="B9" s="3"/>
      <c r="C9" s="14" t="s">
        <v>7</v>
      </c>
      <c r="D9" s="14" t="s">
        <v>12</v>
      </c>
      <c r="E9" s="3"/>
      <c r="F9" s="101"/>
      <c r="G9" s="1"/>
      <c r="H9" s="8" t="s">
        <v>47</v>
      </c>
      <c r="I9" s="8" t="s">
        <v>34</v>
      </c>
      <c r="J9" s="8" t="s">
        <v>46</v>
      </c>
      <c r="K9" s="15" t="s">
        <v>31</v>
      </c>
      <c r="L9" s="15" t="s">
        <v>8</v>
      </c>
      <c r="M9" s="15" t="s">
        <v>9</v>
      </c>
      <c r="N9" s="15" t="s">
        <v>10</v>
      </c>
      <c r="O9" s="15" t="s">
        <v>32</v>
      </c>
      <c r="P9" s="15" t="s">
        <v>29</v>
      </c>
      <c r="Q9" s="15" t="s">
        <v>43</v>
      </c>
      <c r="R9" s="11"/>
      <c r="S9" s="101"/>
      <c r="T9" s="55"/>
      <c r="U9" s="56" t="s">
        <v>41</v>
      </c>
      <c r="V9" s="56" t="s">
        <v>5</v>
      </c>
      <c r="W9" s="56" t="s">
        <v>6</v>
      </c>
      <c r="X9" s="55"/>
      <c r="AA9" s="105"/>
      <c r="AB9" s="106"/>
      <c r="AC9" s="107"/>
      <c r="AD9" s="107"/>
      <c r="AE9" s="107"/>
      <c r="AF9" s="107"/>
      <c r="AH9" s="101"/>
      <c r="AI9" s="101"/>
      <c r="AJ9" s="101"/>
      <c r="AK9" s="101"/>
      <c r="AL9" s="101"/>
    </row>
    <row r="10" spans="2:38" ht="15">
      <c r="B10" s="3"/>
      <c r="C10" s="19"/>
      <c r="D10" s="12"/>
      <c r="E10" s="3"/>
      <c r="F10" s="101"/>
      <c r="G10" s="1"/>
      <c r="H10" s="120"/>
      <c r="I10" s="120"/>
      <c r="J10" s="115" t="str">
        <f aca="true" t="shared" si="0" ref="J10:J25">IF(H10&gt;0,H10*Q10," ")</f>
        <v> </v>
      </c>
      <c r="K10" s="123"/>
      <c r="L10" s="120"/>
      <c r="M10" s="120"/>
      <c r="N10" s="122">
        <f aca="true" t="shared" si="1" ref="N10:N25">IF(H10&gt;0,M10*L10,"")</f>
      </c>
      <c r="O10" s="116" t="str">
        <f aca="true" t="shared" si="2" ref="O10:O25">IF(H10&gt;0,10000*J10*(1/K10)*((1-N10)+1)," ")</f>
        <v> </v>
      </c>
      <c r="P10" s="117">
        <f aca="true" t="shared" si="3" ref="P10:P25">IF(H10&gt;0,O10/$O$27,"")</f>
      </c>
      <c r="Q10" s="76" t="str">
        <f>IF(H10&gt;0,((AVERAGE($I$10:$I$25))-I10)+1," ")</f>
        <v> </v>
      </c>
      <c r="R10" s="6"/>
      <c r="S10" s="101"/>
      <c r="T10" s="55"/>
      <c r="U10" s="118" t="str">
        <f>IF(H10&gt;0,(V10*(K10*N10)/43560)," ")</f>
        <v> </v>
      </c>
      <c r="V10" s="118" t="str">
        <f>IF(H10&gt;0,($U$2*$W$3*P10)," ")</f>
        <v> </v>
      </c>
      <c r="W10" s="118">
        <f aca="true" t="shared" si="4" ref="W10:W25">IF(H10&gt;0,(V10/N10),"")</f>
      </c>
      <c r="X10" s="114"/>
      <c r="Y10" s="108"/>
      <c r="Z10" s="108"/>
      <c r="AA10" s="109"/>
      <c r="AB10" s="110"/>
      <c r="AC10" s="110"/>
      <c r="AD10" s="110"/>
      <c r="AE10" s="110"/>
      <c r="AF10" s="110"/>
      <c r="AH10" s="101"/>
      <c r="AI10" s="101"/>
      <c r="AJ10" s="101"/>
      <c r="AK10" s="101"/>
      <c r="AL10" s="101"/>
    </row>
    <row r="11" spans="2:38" ht="15">
      <c r="B11" s="3"/>
      <c r="C11" s="19"/>
      <c r="D11" s="12"/>
      <c r="E11" s="3"/>
      <c r="F11" s="101"/>
      <c r="G11" s="1"/>
      <c r="H11" s="121"/>
      <c r="I11" s="121"/>
      <c r="J11" s="115" t="str">
        <f>IF(H11&gt;0,H11*Q11," ")</f>
        <v> </v>
      </c>
      <c r="K11" s="124"/>
      <c r="L11" s="121"/>
      <c r="M11" s="121"/>
      <c r="N11" s="122">
        <f t="shared" si="1"/>
      </c>
      <c r="O11" s="116" t="str">
        <f t="shared" si="2"/>
        <v> </v>
      </c>
      <c r="P11" s="117">
        <f t="shared" si="3"/>
      </c>
      <c r="Q11" s="76" t="str">
        <f aca="true" t="shared" si="5" ref="Q11:Q25">IF(H11&gt;0,((AVERAGE($I$10:$I$25))-I11)+1," ")</f>
        <v> </v>
      </c>
      <c r="R11" s="6"/>
      <c r="S11" s="101"/>
      <c r="T11" s="55"/>
      <c r="U11" s="119" t="str">
        <f aca="true" t="shared" si="6" ref="U11:U25">IF(H11&gt;0,(V11*(K11*N11)/43560)," ")</f>
        <v> </v>
      </c>
      <c r="V11" s="119" t="str">
        <f aca="true" t="shared" si="7" ref="V11:V25">IF(H11&gt;0,($U$2*$W$3*P11)," ")</f>
        <v> </v>
      </c>
      <c r="W11" s="119">
        <f t="shared" si="4"/>
      </c>
      <c r="X11" s="114"/>
      <c r="Y11" s="108"/>
      <c r="Z11" s="108"/>
      <c r="AA11" s="109"/>
      <c r="AB11" s="110"/>
      <c r="AC11" s="110"/>
      <c r="AD11" s="110"/>
      <c r="AE11" s="110"/>
      <c r="AF11" s="110"/>
      <c r="AH11" s="101"/>
      <c r="AI11" s="101"/>
      <c r="AJ11" s="101"/>
      <c r="AK11" s="101"/>
      <c r="AL11" s="101"/>
    </row>
    <row r="12" spans="2:38" ht="15">
      <c r="B12" s="3"/>
      <c r="C12" s="19"/>
      <c r="D12" s="12"/>
      <c r="E12" s="3"/>
      <c r="F12" s="101"/>
      <c r="G12" s="1"/>
      <c r="H12" s="121"/>
      <c r="I12" s="121"/>
      <c r="J12" s="115" t="str">
        <f t="shared" si="0"/>
        <v> </v>
      </c>
      <c r="K12" s="124"/>
      <c r="L12" s="121"/>
      <c r="M12" s="121"/>
      <c r="N12" s="122">
        <f t="shared" si="1"/>
      </c>
      <c r="O12" s="116" t="str">
        <f t="shared" si="2"/>
        <v> </v>
      </c>
      <c r="P12" s="117">
        <f t="shared" si="3"/>
      </c>
      <c r="Q12" s="76" t="str">
        <f t="shared" si="5"/>
        <v> </v>
      </c>
      <c r="R12" s="6"/>
      <c r="S12" s="101"/>
      <c r="T12" s="55"/>
      <c r="U12" s="119" t="str">
        <f t="shared" si="6"/>
        <v> </v>
      </c>
      <c r="V12" s="119" t="str">
        <f t="shared" si="7"/>
        <v> </v>
      </c>
      <c r="W12" s="119">
        <f t="shared" si="4"/>
      </c>
      <c r="X12" s="114"/>
      <c r="Y12" s="108"/>
      <c r="Z12" s="108"/>
      <c r="AA12" s="109"/>
      <c r="AB12" s="110"/>
      <c r="AC12" s="110"/>
      <c r="AD12" s="110"/>
      <c r="AE12" s="110"/>
      <c r="AF12" s="110"/>
      <c r="AH12" s="101"/>
      <c r="AI12" s="101"/>
      <c r="AJ12" s="101"/>
      <c r="AK12" s="101"/>
      <c r="AL12" s="101"/>
    </row>
    <row r="13" spans="2:38" ht="15">
      <c r="B13" s="3"/>
      <c r="C13" s="19"/>
      <c r="D13" s="12"/>
      <c r="E13" s="3"/>
      <c r="F13" s="101"/>
      <c r="G13" s="1"/>
      <c r="H13" s="121"/>
      <c r="I13" s="121"/>
      <c r="J13" s="115" t="str">
        <f t="shared" si="0"/>
        <v> </v>
      </c>
      <c r="K13" s="124"/>
      <c r="L13" s="121"/>
      <c r="M13" s="121"/>
      <c r="N13" s="122">
        <f t="shared" si="1"/>
      </c>
      <c r="O13" s="116" t="str">
        <f t="shared" si="2"/>
        <v> </v>
      </c>
      <c r="P13" s="117">
        <f t="shared" si="3"/>
      </c>
      <c r="Q13" s="76" t="str">
        <f t="shared" si="5"/>
        <v> </v>
      </c>
      <c r="R13" s="6"/>
      <c r="S13" s="101"/>
      <c r="T13" s="55"/>
      <c r="U13" s="119" t="str">
        <f t="shared" si="6"/>
        <v> </v>
      </c>
      <c r="V13" s="119" t="str">
        <f t="shared" si="7"/>
        <v> </v>
      </c>
      <c r="W13" s="119">
        <f t="shared" si="4"/>
      </c>
      <c r="X13" s="55"/>
      <c r="AA13" s="105"/>
      <c r="AB13" s="110"/>
      <c r="AC13" s="110"/>
      <c r="AD13" s="110"/>
      <c r="AE13" s="110"/>
      <c r="AF13" s="110"/>
      <c r="AH13" s="101"/>
      <c r="AI13" s="101"/>
      <c r="AJ13" s="101"/>
      <c r="AK13" s="101"/>
      <c r="AL13" s="101"/>
    </row>
    <row r="14" spans="2:38" ht="15">
      <c r="B14" s="3"/>
      <c r="C14" s="19"/>
      <c r="D14" s="12"/>
      <c r="E14" s="3"/>
      <c r="F14" s="101"/>
      <c r="G14" s="1"/>
      <c r="H14" s="121"/>
      <c r="I14" s="121"/>
      <c r="J14" s="115" t="str">
        <f t="shared" si="0"/>
        <v> </v>
      </c>
      <c r="K14" s="124"/>
      <c r="L14" s="121"/>
      <c r="M14" s="121"/>
      <c r="N14" s="122">
        <f t="shared" si="1"/>
      </c>
      <c r="O14" s="116" t="str">
        <f t="shared" si="2"/>
        <v> </v>
      </c>
      <c r="P14" s="117">
        <f t="shared" si="3"/>
      </c>
      <c r="Q14" s="76" t="str">
        <f t="shared" si="5"/>
        <v> </v>
      </c>
      <c r="R14" s="6"/>
      <c r="S14" s="101"/>
      <c r="T14" s="55"/>
      <c r="U14" s="119" t="str">
        <f t="shared" si="6"/>
        <v> </v>
      </c>
      <c r="V14" s="119" t="str">
        <f t="shared" si="7"/>
        <v> </v>
      </c>
      <c r="W14" s="119">
        <f t="shared" si="4"/>
      </c>
      <c r="X14" s="55"/>
      <c r="AA14" s="105"/>
      <c r="AB14" s="110"/>
      <c r="AC14" s="110"/>
      <c r="AD14" s="110"/>
      <c r="AE14" s="110"/>
      <c r="AF14" s="110"/>
      <c r="AH14" s="101"/>
      <c r="AI14" s="101"/>
      <c r="AJ14" s="101"/>
      <c r="AK14" s="101"/>
      <c r="AL14" s="101"/>
    </row>
    <row r="15" spans="2:38" ht="15">
      <c r="B15" s="3"/>
      <c r="C15" s="19"/>
      <c r="D15" s="12"/>
      <c r="E15" s="3"/>
      <c r="F15" s="101"/>
      <c r="G15" s="1"/>
      <c r="H15" s="121"/>
      <c r="I15" s="121"/>
      <c r="J15" s="115" t="str">
        <f t="shared" si="0"/>
        <v> </v>
      </c>
      <c r="K15" s="124"/>
      <c r="L15" s="121"/>
      <c r="M15" s="121"/>
      <c r="N15" s="122">
        <f t="shared" si="1"/>
      </c>
      <c r="O15" s="116" t="str">
        <f t="shared" si="2"/>
        <v> </v>
      </c>
      <c r="P15" s="117">
        <f t="shared" si="3"/>
      </c>
      <c r="Q15" s="76" t="str">
        <f t="shared" si="5"/>
        <v> </v>
      </c>
      <c r="R15" s="6"/>
      <c r="S15" s="101"/>
      <c r="T15" s="55"/>
      <c r="U15" s="119" t="str">
        <f t="shared" si="6"/>
        <v> </v>
      </c>
      <c r="V15" s="119" t="str">
        <f t="shared" si="7"/>
        <v> </v>
      </c>
      <c r="W15" s="119">
        <f t="shared" si="4"/>
      </c>
      <c r="X15" s="55"/>
      <c r="AA15" s="105"/>
      <c r="AB15" s="110"/>
      <c r="AC15" s="110"/>
      <c r="AD15" s="110"/>
      <c r="AE15" s="110"/>
      <c r="AF15" s="110"/>
      <c r="AH15" s="101"/>
      <c r="AI15" s="101"/>
      <c r="AJ15" s="101"/>
      <c r="AK15" s="101"/>
      <c r="AL15" s="101"/>
    </row>
    <row r="16" spans="2:38" ht="15">
      <c r="B16" s="3"/>
      <c r="C16" s="19"/>
      <c r="D16" s="12"/>
      <c r="E16" s="3"/>
      <c r="F16" s="101"/>
      <c r="G16" s="1"/>
      <c r="H16" s="121"/>
      <c r="I16" s="121"/>
      <c r="J16" s="115" t="str">
        <f t="shared" si="0"/>
        <v> </v>
      </c>
      <c r="K16" s="124"/>
      <c r="L16" s="121"/>
      <c r="M16" s="121"/>
      <c r="N16" s="122">
        <f t="shared" si="1"/>
      </c>
      <c r="O16" s="116" t="str">
        <f t="shared" si="2"/>
        <v> </v>
      </c>
      <c r="P16" s="117">
        <f t="shared" si="3"/>
      </c>
      <c r="Q16" s="76" t="str">
        <f t="shared" si="5"/>
        <v> </v>
      </c>
      <c r="R16" s="6"/>
      <c r="S16" s="101"/>
      <c r="T16" s="55"/>
      <c r="U16" s="119" t="str">
        <f t="shared" si="6"/>
        <v> </v>
      </c>
      <c r="V16" s="119" t="str">
        <f t="shared" si="7"/>
        <v> </v>
      </c>
      <c r="W16" s="119">
        <f t="shared" si="4"/>
      </c>
      <c r="X16" s="55"/>
      <c r="AA16" s="105"/>
      <c r="AB16" s="110"/>
      <c r="AC16" s="110"/>
      <c r="AD16" s="110"/>
      <c r="AE16" s="110"/>
      <c r="AF16" s="110"/>
      <c r="AH16" s="101"/>
      <c r="AI16" s="101"/>
      <c r="AJ16" s="101"/>
      <c r="AK16" s="101"/>
      <c r="AL16" s="101"/>
    </row>
    <row r="17" spans="2:38" ht="15">
      <c r="B17" s="3"/>
      <c r="C17" s="10"/>
      <c r="D17" s="12"/>
      <c r="E17" s="3"/>
      <c r="F17" s="101"/>
      <c r="G17" s="1"/>
      <c r="H17" s="121"/>
      <c r="I17" s="121"/>
      <c r="J17" s="115" t="str">
        <f t="shared" si="0"/>
        <v> </v>
      </c>
      <c r="K17" s="124"/>
      <c r="L17" s="121"/>
      <c r="M17" s="121"/>
      <c r="N17" s="122">
        <f t="shared" si="1"/>
      </c>
      <c r="O17" s="116" t="str">
        <f t="shared" si="2"/>
        <v> </v>
      </c>
      <c r="P17" s="117">
        <f t="shared" si="3"/>
      </c>
      <c r="Q17" s="76" t="str">
        <f t="shared" si="5"/>
        <v> </v>
      </c>
      <c r="R17" s="6"/>
      <c r="S17" s="101"/>
      <c r="T17" s="55"/>
      <c r="U17" s="119" t="str">
        <f t="shared" si="6"/>
        <v> </v>
      </c>
      <c r="V17" s="119" t="str">
        <f t="shared" si="7"/>
        <v> </v>
      </c>
      <c r="W17" s="119">
        <f t="shared" si="4"/>
      </c>
      <c r="X17" s="55"/>
      <c r="AA17" s="105"/>
      <c r="AB17" s="110"/>
      <c r="AC17" s="110"/>
      <c r="AD17" s="110"/>
      <c r="AE17" s="110"/>
      <c r="AF17" s="110"/>
      <c r="AH17" s="101"/>
      <c r="AI17" s="101"/>
      <c r="AJ17" s="101"/>
      <c r="AK17" s="101"/>
      <c r="AL17" s="101"/>
    </row>
    <row r="18" spans="2:38" ht="15">
      <c r="B18" s="3"/>
      <c r="C18" s="10"/>
      <c r="D18" s="12"/>
      <c r="E18" s="3"/>
      <c r="F18" s="101"/>
      <c r="G18" s="1"/>
      <c r="H18" s="121"/>
      <c r="I18" s="121"/>
      <c r="J18" s="115" t="str">
        <f t="shared" si="0"/>
        <v> </v>
      </c>
      <c r="K18" s="124"/>
      <c r="L18" s="121"/>
      <c r="M18" s="121"/>
      <c r="N18" s="122">
        <f t="shared" si="1"/>
      </c>
      <c r="O18" s="116" t="str">
        <f t="shared" si="2"/>
        <v> </v>
      </c>
      <c r="P18" s="117">
        <f t="shared" si="3"/>
      </c>
      <c r="Q18" s="76" t="str">
        <f t="shared" si="5"/>
        <v> </v>
      </c>
      <c r="R18" s="6"/>
      <c r="S18" s="101"/>
      <c r="T18" s="55"/>
      <c r="U18" s="119" t="str">
        <f t="shared" si="6"/>
        <v> </v>
      </c>
      <c r="V18" s="119" t="str">
        <f t="shared" si="7"/>
        <v> </v>
      </c>
      <c r="W18" s="119">
        <f t="shared" si="4"/>
      </c>
      <c r="X18" s="55"/>
      <c r="AA18" s="105"/>
      <c r="AB18" s="110"/>
      <c r="AC18" s="110"/>
      <c r="AD18" s="110"/>
      <c r="AE18" s="110"/>
      <c r="AF18" s="110"/>
      <c r="AH18" s="101"/>
      <c r="AI18" s="101"/>
      <c r="AJ18" s="101"/>
      <c r="AK18" s="101"/>
      <c r="AL18" s="101"/>
    </row>
    <row r="19" spans="2:38" ht="15">
      <c r="B19" s="3"/>
      <c r="C19" s="10"/>
      <c r="D19" s="12"/>
      <c r="E19" s="3"/>
      <c r="F19" s="101"/>
      <c r="G19" s="1"/>
      <c r="H19" s="121"/>
      <c r="I19" s="121"/>
      <c r="J19" s="115" t="str">
        <f t="shared" si="0"/>
        <v> </v>
      </c>
      <c r="K19" s="124"/>
      <c r="L19" s="121"/>
      <c r="M19" s="121"/>
      <c r="N19" s="122">
        <f t="shared" si="1"/>
      </c>
      <c r="O19" s="116" t="str">
        <f t="shared" si="2"/>
        <v> </v>
      </c>
      <c r="P19" s="117">
        <f t="shared" si="3"/>
      </c>
      <c r="Q19" s="76" t="str">
        <f t="shared" si="5"/>
        <v> </v>
      </c>
      <c r="R19" s="6"/>
      <c r="S19" s="101"/>
      <c r="T19" s="55"/>
      <c r="U19" s="119" t="str">
        <f t="shared" si="6"/>
        <v> </v>
      </c>
      <c r="V19" s="119" t="str">
        <f t="shared" si="7"/>
        <v> </v>
      </c>
      <c r="W19" s="119">
        <f t="shared" si="4"/>
      </c>
      <c r="X19" s="55"/>
      <c r="AA19" s="105"/>
      <c r="AB19" s="110"/>
      <c r="AC19" s="110"/>
      <c r="AD19" s="110"/>
      <c r="AE19" s="110"/>
      <c r="AF19" s="110"/>
      <c r="AH19" s="101"/>
      <c r="AI19" s="101"/>
      <c r="AJ19" s="101"/>
      <c r="AK19" s="101"/>
      <c r="AL19" s="101"/>
    </row>
    <row r="20" spans="2:38" ht="15">
      <c r="B20" s="3"/>
      <c r="C20" s="10"/>
      <c r="D20" s="12"/>
      <c r="E20" s="3"/>
      <c r="F20" s="101"/>
      <c r="G20" s="1"/>
      <c r="H20" s="121"/>
      <c r="I20" s="121"/>
      <c r="J20" s="115" t="str">
        <f t="shared" si="0"/>
        <v> </v>
      </c>
      <c r="K20" s="124"/>
      <c r="L20" s="125" t="s">
        <v>14</v>
      </c>
      <c r="M20" s="121"/>
      <c r="N20" s="122">
        <f t="shared" si="1"/>
      </c>
      <c r="O20" s="116" t="str">
        <f t="shared" si="2"/>
        <v> </v>
      </c>
      <c r="P20" s="117">
        <f t="shared" si="3"/>
      </c>
      <c r="Q20" s="76" t="str">
        <f t="shared" si="5"/>
        <v> </v>
      </c>
      <c r="R20" s="6"/>
      <c r="S20" s="101"/>
      <c r="T20" s="55"/>
      <c r="U20" s="119" t="str">
        <f t="shared" si="6"/>
        <v> </v>
      </c>
      <c r="V20" s="119" t="str">
        <f t="shared" si="7"/>
        <v> </v>
      </c>
      <c r="W20" s="119">
        <f t="shared" si="4"/>
      </c>
      <c r="X20" s="55"/>
      <c r="AA20" s="105"/>
      <c r="AB20" s="110"/>
      <c r="AC20" s="110"/>
      <c r="AD20" s="110"/>
      <c r="AE20" s="110"/>
      <c r="AF20" s="110"/>
      <c r="AH20" s="101"/>
      <c r="AI20" s="101"/>
      <c r="AJ20" s="101"/>
      <c r="AK20" s="101"/>
      <c r="AL20" s="101"/>
    </row>
    <row r="21" spans="2:38" ht="15">
      <c r="B21" s="3"/>
      <c r="C21" s="10"/>
      <c r="D21" s="12"/>
      <c r="E21" s="3"/>
      <c r="F21" s="101"/>
      <c r="G21" s="1"/>
      <c r="H21" s="121"/>
      <c r="I21" s="121"/>
      <c r="J21" s="115" t="str">
        <f t="shared" si="0"/>
        <v> </v>
      </c>
      <c r="K21" s="124"/>
      <c r="L21" s="121"/>
      <c r="M21" s="121"/>
      <c r="N21" s="122">
        <f t="shared" si="1"/>
      </c>
      <c r="O21" s="116" t="str">
        <f t="shared" si="2"/>
        <v> </v>
      </c>
      <c r="P21" s="117">
        <f t="shared" si="3"/>
      </c>
      <c r="Q21" s="76" t="str">
        <f t="shared" si="5"/>
        <v> </v>
      </c>
      <c r="R21" s="6"/>
      <c r="S21" s="101"/>
      <c r="T21" s="55"/>
      <c r="U21" s="119" t="str">
        <f t="shared" si="6"/>
        <v> </v>
      </c>
      <c r="V21" s="119" t="str">
        <f t="shared" si="7"/>
        <v> </v>
      </c>
      <c r="W21" s="119">
        <f t="shared" si="4"/>
      </c>
      <c r="X21" s="55"/>
      <c r="AA21" s="105"/>
      <c r="AB21" s="110"/>
      <c r="AC21" s="110"/>
      <c r="AD21" s="110"/>
      <c r="AE21" s="110"/>
      <c r="AF21" s="110"/>
      <c r="AH21" s="101"/>
      <c r="AI21" s="101"/>
      <c r="AJ21" s="101"/>
      <c r="AK21" s="101"/>
      <c r="AL21" s="101"/>
    </row>
    <row r="22" spans="2:38" ht="15">
      <c r="B22" s="3"/>
      <c r="C22" s="10"/>
      <c r="D22" s="12"/>
      <c r="E22" s="3"/>
      <c r="F22" s="101"/>
      <c r="G22" s="1"/>
      <c r="H22" s="121"/>
      <c r="I22" s="121"/>
      <c r="J22" s="115" t="str">
        <f t="shared" si="0"/>
        <v> </v>
      </c>
      <c r="K22" s="124"/>
      <c r="L22" s="121"/>
      <c r="M22" s="121"/>
      <c r="N22" s="122">
        <f t="shared" si="1"/>
      </c>
      <c r="O22" s="116" t="str">
        <f t="shared" si="2"/>
        <v> </v>
      </c>
      <c r="P22" s="117">
        <f t="shared" si="3"/>
      </c>
      <c r="Q22" s="76" t="str">
        <f t="shared" si="5"/>
        <v> </v>
      </c>
      <c r="R22" s="6"/>
      <c r="S22" s="101"/>
      <c r="T22" s="55"/>
      <c r="U22" s="119" t="str">
        <f t="shared" si="6"/>
        <v> </v>
      </c>
      <c r="V22" s="119" t="str">
        <f t="shared" si="7"/>
        <v> </v>
      </c>
      <c r="W22" s="119">
        <f t="shared" si="4"/>
      </c>
      <c r="X22" s="55"/>
      <c r="AA22" s="105"/>
      <c r="AB22" s="110"/>
      <c r="AC22" s="110"/>
      <c r="AD22" s="110"/>
      <c r="AE22" s="110"/>
      <c r="AF22" s="110"/>
      <c r="AH22" s="101"/>
      <c r="AI22" s="101"/>
      <c r="AJ22" s="101"/>
      <c r="AK22" s="101"/>
      <c r="AL22" s="101"/>
    </row>
    <row r="23" spans="2:38" ht="15">
      <c r="B23" s="3"/>
      <c r="C23" s="10"/>
      <c r="D23" s="12"/>
      <c r="E23" s="3"/>
      <c r="F23" s="101"/>
      <c r="G23" s="1"/>
      <c r="H23" s="121"/>
      <c r="I23" s="121"/>
      <c r="J23" s="115" t="str">
        <f t="shared" si="0"/>
        <v> </v>
      </c>
      <c r="K23" s="124"/>
      <c r="L23" s="121"/>
      <c r="M23" s="121"/>
      <c r="N23" s="122">
        <f t="shared" si="1"/>
      </c>
      <c r="O23" s="116" t="str">
        <f t="shared" si="2"/>
        <v> </v>
      </c>
      <c r="P23" s="117">
        <f t="shared" si="3"/>
      </c>
      <c r="Q23" s="76" t="str">
        <f t="shared" si="5"/>
        <v> </v>
      </c>
      <c r="R23" s="6"/>
      <c r="S23" s="101"/>
      <c r="T23" s="55"/>
      <c r="U23" s="119" t="str">
        <f t="shared" si="6"/>
        <v> </v>
      </c>
      <c r="V23" s="119" t="str">
        <f t="shared" si="7"/>
        <v> </v>
      </c>
      <c r="W23" s="119">
        <f t="shared" si="4"/>
      </c>
      <c r="X23" s="55"/>
      <c r="AA23" s="105"/>
      <c r="AB23" s="110"/>
      <c r="AC23" s="110"/>
      <c r="AD23" s="110"/>
      <c r="AE23" s="110"/>
      <c r="AF23" s="110"/>
      <c r="AH23" s="101"/>
      <c r="AI23" s="101"/>
      <c r="AJ23" s="101"/>
      <c r="AK23" s="101"/>
      <c r="AL23" s="101"/>
    </row>
    <row r="24" spans="2:38" ht="15">
      <c r="B24" s="3"/>
      <c r="C24" s="10"/>
      <c r="D24" s="12"/>
      <c r="E24" s="3"/>
      <c r="F24" s="101"/>
      <c r="G24" s="1"/>
      <c r="H24" s="121"/>
      <c r="I24" s="121"/>
      <c r="J24" s="115" t="str">
        <f t="shared" si="0"/>
        <v> </v>
      </c>
      <c r="K24" s="124"/>
      <c r="L24" s="121"/>
      <c r="M24" s="121"/>
      <c r="N24" s="122">
        <f t="shared" si="1"/>
      </c>
      <c r="O24" s="116" t="str">
        <f t="shared" si="2"/>
        <v> </v>
      </c>
      <c r="P24" s="117">
        <f t="shared" si="3"/>
      </c>
      <c r="Q24" s="76" t="str">
        <f t="shared" si="5"/>
        <v> </v>
      </c>
      <c r="R24" s="6"/>
      <c r="S24" s="101"/>
      <c r="T24" s="55"/>
      <c r="U24" s="119" t="str">
        <f t="shared" si="6"/>
        <v> </v>
      </c>
      <c r="V24" s="119" t="str">
        <f t="shared" si="7"/>
        <v> </v>
      </c>
      <c r="W24" s="119">
        <f t="shared" si="4"/>
      </c>
      <c r="X24" s="55"/>
      <c r="AA24" s="105"/>
      <c r="AB24" s="110"/>
      <c r="AC24" s="110"/>
      <c r="AD24" s="110"/>
      <c r="AE24" s="110"/>
      <c r="AF24" s="110"/>
      <c r="AH24" s="101"/>
      <c r="AI24" s="101"/>
      <c r="AJ24" s="101"/>
      <c r="AK24" s="101"/>
      <c r="AL24" s="101"/>
    </row>
    <row r="25" spans="2:38" ht="15">
      <c r="B25" s="3"/>
      <c r="C25" s="16"/>
      <c r="D25" s="13"/>
      <c r="E25" s="3"/>
      <c r="F25" s="101"/>
      <c r="G25" s="1"/>
      <c r="H25" s="121"/>
      <c r="I25" s="121"/>
      <c r="J25" s="115" t="str">
        <f t="shared" si="0"/>
        <v> </v>
      </c>
      <c r="K25" s="124"/>
      <c r="L25" s="121"/>
      <c r="M25" s="121"/>
      <c r="N25" s="122">
        <f t="shared" si="1"/>
      </c>
      <c r="O25" s="116" t="str">
        <f t="shared" si="2"/>
        <v> </v>
      </c>
      <c r="P25" s="117">
        <f t="shared" si="3"/>
      </c>
      <c r="Q25" s="76" t="str">
        <f t="shared" si="5"/>
        <v> </v>
      </c>
      <c r="R25" s="6"/>
      <c r="S25" s="101"/>
      <c r="T25" s="55"/>
      <c r="U25" s="119" t="str">
        <f t="shared" si="6"/>
        <v> </v>
      </c>
      <c r="V25" s="119" t="str">
        <f t="shared" si="7"/>
        <v> </v>
      </c>
      <c r="W25" s="119">
        <f t="shared" si="4"/>
      </c>
      <c r="X25" s="55"/>
      <c r="AA25" s="105"/>
      <c r="AB25" s="110"/>
      <c r="AC25" s="110"/>
      <c r="AD25" s="110"/>
      <c r="AE25" s="110"/>
      <c r="AF25" s="110"/>
      <c r="AH25" s="101"/>
      <c r="AI25" s="101"/>
      <c r="AJ25" s="101"/>
      <c r="AK25" s="101"/>
      <c r="AL25" s="101"/>
    </row>
    <row r="26" spans="2:38" ht="9" customHeight="1">
      <c r="B26" s="26"/>
      <c r="C26" s="26"/>
      <c r="D26" s="26"/>
      <c r="E26" s="26"/>
      <c r="G26" s="21"/>
      <c r="H26" s="27"/>
      <c r="I26" s="27"/>
      <c r="J26" s="27"/>
      <c r="K26" s="28"/>
      <c r="L26" s="28"/>
      <c r="M26" s="28"/>
      <c r="N26" s="28"/>
      <c r="O26" s="28"/>
      <c r="P26" s="28"/>
      <c r="Q26" s="28"/>
      <c r="R26" s="21"/>
      <c r="T26" s="55"/>
      <c r="U26" s="57"/>
      <c r="V26" s="57"/>
      <c r="W26" s="57"/>
      <c r="X26" s="55"/>
      <c r="AA26" s="105"/>
      <c r="AB26" s="105"/>
      <c r="AI26" s="101"/>
      <c r="AJ26" s="101"/>
      <c r="AK26" s="101"/>
      <c r="AL26" s="101"/>
    </row>
    <row r="27" spans="2:38" ht="15" customHeight="1">
      <c r="B27" s="26"/>
      <c r="C27" s="26"/>
      <c r="D27" s="26"/>
      <c r="E27" s="26"/>
      <c r="G27" s="21"/>
      <c r="H27" s="27">
        <f>SUM(H10:H25)</f>
        <v>0</v>
      </c>
      <c r="I27" s="27"/>
      <c r="J27" s="27"/>
      <c r="K27" s="28"/>
      <c r="L27" s="28"/>
      <c r="M27" s="28"/>
      <c r="N27" s="28"/>
      <c r="O27" s="50">
        <f>SUM(O10:O25)</f>
        <v>0</v>
      </c>
      <c r="P27" s="27"/>
      <c r="Q27" s="75"/>
      <c r="R27" s="21"/>
      <c r="T27" s="55"/>
      <c r="U27" s="57">
        <f>SUM(U10:U25)</f>
        <v>0</v>
      </c>
      <c r="V27" s="57">
        <f>SUM(V10:V25)</f>
        <v>0</v>
      </c>
      <c r="W27" s="57">
        <f>SUM(W10:W25)</f>
        <v>0</v>
      </c>
      <c r="X27" s="55"/>
      <c r="AA27" s="105"/>
      <c r="AB27" s="110"/>
      <c r="AI27" s="101"/>
      <c r="AJ27" s="101"/>
      <c r="AK27" s="101"/>
      <c r="AL27" s="101"/>
    </row>
    <row r="28" spans="27:28" ht="15">
      <c r="AA28" s="105"/>
      <c r="AB28" s="110"/>
    </row>
    <row r="29" spans="27:28" ht="9" customHeight="1">
      <c r="AA29" s="105"/>
      <c r="AB29" s="105"/>
    </row>
    <row r="30" spans="8:17" ht="15" customHeight="1">
      <c r="H30" s="147" t="s">
        <v>33</v>
      </c>
      <c r="I30" s="147"/>
      <c r="J30" s="147"/>
      <c r="K30" s="147"/>
      <c r="L30" s="147"/>
      <c r="M30" s="147"/>
      <c r="N30" s="147"/>
      <c r="O30" s="147"/>
      <c r="P30" s="147"/>
      <c r="Q30" s="87"/>
    </row>
    <row r="31" spans="8:17" ht="15" customHeight="1">
      <c r="H31" s="147"/>
      <c r="I31" s="147"/>
      <c r="J31" s="147"/>
      <c r="K31" s="147"/>
      <c r="L31" s="147"/>
      <c r="M31" s="147"/>
      <c r="N31" s="147"/>
      <c r="O31" s="147"/>
      <c r="P31" s="147"/>
      <c r="Q31" s="87"/>
    </row>
    <row r="32" spans="11:13" ht="15">
      <c r="K32" s="2"/>
      <c r="L32" s="2"/>
      <c r="M32" s="2"/>
    </row>
    <row r="33" spans="8:17" ht="18.75" customHeight="1">
      <c r="H33" s="149">
        <f>L2</f>
        <v>0</v>
      </c>
      <c r="I33" s="150"/>
      <c r="J33" s="150"/>
      <c r="K33" s="153">
        <f>L3</f>
        <v>0</v>
      </c>
      <c r="L33" s="153"/>
      <c r="M33" s="153"/>
      <c r="N33" s="153"/>
      <c r="O33" s="112"/>
      <c r="P33" s="155" t="s">
        <v>111</v>
      </c>
      <c r="Q33" s="73"/>
    </row>
    <row r="34" spans="8:17" ht="9" customHeight="1">
      <c r="H34" s="151"/>
      <c r="I34" s="152"/>
      <c r="J34" s="152"/>
      <c r="K34" s="154"/>
      <c r="L34" s="154"/>
      <c r="M34" s="154"/>
      <c r="N34" s="154"/>
      <c r="O34" s="113"/>
      <c r="P34" s="156"/>
      <c r="Q34" s="73"/>
    </row>
    <row r="35" spans="8:13" ht="9.75" customHeight="1">
      <c r="H35" s="2"/>
      <c r="I35" s="2"/>
      <c r="J35" s="2"/>
      <c r="K35" s="2"/>
      <c r="L35" s="2"/>
      <c r="M35" s="2"/>
    </row>
    <row r="36" spans="8:13" ht="4.5" customHeight="1" thickBot="1">
      <c r="H36" s="23"/>
      <c r="I36" s="105"/>
      <c r="J36" s="105"/>
      <c r="K36" s="105"/>
      <c r="L36" s="23"/>
      <c r="M36" s="23"/>
    </row>
    <row r="37" spans="8:17" ht="30.75" thickBot="1">
      <c r="H37" s="157" t="s">
        <v>7</v>
      </c>
      <c r="I37" s="158"/>
      <c r="J37" s="158" t="s">
        <v>112</v>
      </c>
      <c r="K37" s="159"/>
      <c r="L37" s="35" t="s">
        <v>20</v>
      </c>
      <c r="M37" s="35" t="s">
        <v>21</v>
      </c>
      <c r="N37" s="35" t="s">
        <v>35</v>
      </c>
      <c r="P37" s="35" t="s">
        <v>36</v>
      </c>
      <c r="Q37" s="36"/>
    </row>
    <row r="38" spans="4:38" ht="15">
      <c r="D38" s="20"/>
      <c r="E38" s="20"/>
      <c r="F38" s="20"/>
      <c r="G38" s="20"/>
      <c r="H38" s="160">
        <f>IF(H10&gt;0,C10,"")</f>
      </c>
      <c r="I38" s="141"/>
      <c r="J38" s="141"/>
      <c r="K38" s="142"/>
      <c r="L38" s="131" t="str">
        <f>V10</f>
        <v> </v>
      </c>
      <c r="M38" s="132">
        <f>W10</f>
      </c>
      <c r="N38" s="59"/>
      <c r="P38" s="63">
        <f aca="true" t="shared" si="8" ref="P38:P53">IF(H38="","",L38*N38)</f>
      </c>
      <c r="Q38" s="62"/>
      <c r="AH38" s="101"/>
      <c r="AI38" s="101"/>
      <c r="AJ38" s="101"/>
      <c r="AK38" s="101"/>
      <c r="AL38" s="101"/>
    </row>
    <row r="39" spans="4:38" ht="15">
      <c r="D39" s="20"/>
      <c r="E39" s="20"/>
      <c r="F39" s="20"/>
      <c r="G39" s="20"/>
      <c r="H39" s="140">
        <f aca="true" t="shared" si="9" ref="H39:H53">IF(H11&gt;0,C11,"")</f>
      </c>
      <c r="I39" s="138"/>
      <c r="J39" s="138"/>
      <c r="K39" s="139"/>
      <c r="L39" s="133" t="str">
        <f aca="true" t="shared" si="10" ref="L39:M53">V11</f>
        <v> </v>
      </c>
      <c r="M39" s="134">
        <f t="shared" si="10"/>
      </c>
      <c r="N39" s="60"/>
      <c r="P39" s="63">
        <f t="shared" si="8"/>
      </c>
      <c r="Q39" s="62"/>
      <c r="AH39" s="101"/>
      <c r="AI39" s="101"/>
      <c r="AJ39" s="101"/>
      <c r="AK39" s="101"/>
      <c r="AL39" s="101"/>
    </row>
    <row r="40" spans="4:38" ht="15">
      <c r="D40" s="20"/>
      <c r="E40" s="20"/>
      <c r="F40" s="20"/>
      <c r="G40" s="20"/>
      <c r="H40" s="140">
        <f t="shared" si="9"/>
      </c>
      <c r="I40" s="138"/>
      <c r="J40" s="138"/>
      <c r="K40" s="139"/>
      <c r="L40" s="133" t="str">
        <f t="shared" si="10"/>
        <v> </v>
      </c>
      <c r="M40" s="134">
        <f t="shared" si="10"/>
      </c>
      <c r="N40" s="60"/>
      <c r="P40" s="63">
        <f t="shared" si="8"/>
      </c>
      <c r="Q40" s="62"/>
      <c r="AI40" s="101"/>
      <c r="AJ40" s="101"/>
      <c r="AK40" s="101"/>
      <c r="AL40" s="101"/>
    </row>
    <row r="41" spans="4:38" ht="15">
      <c r="D41" s="20"/>
      <c r="E41" s="20"/>
      <c r="F41" s="20"/>
      <c r="G41" s="20"/>
      <c r="H41" s="140">
        <f t="shared" si="9"/>
      </c>
      <c r="I41" s="138"/>
      <c r="J41" s="138"/>
      <c r="K41" s="139"/>
      <c r="L41" s="133" t="str">
        <f t="shared" si="10"/>
        <v> </v>
      </c>
      <c r="M41" s="134">
        <f t="shared" si="10"/>
      </c>
      <c r="N41" s="61"/>
      <c r="P41" s="63">
        <f t="shared" si="8"/>
      </c>
      <c r="Q41" s="62"/>
      <c r="AI41" s="101"/>
      <c r="AJ41" s="101"/>
      <c r="AK41" s="101"/>
      <c r="AL41" s="101"/>
    </row>
    <row r="42" spans="8:38" ht="15">
      <c r="H42" s="140">
        <f t="shared" si="9"/>
      </c>
      <c r="I42" s="138"/>
      <c r="J42" s="138"/>
      <c r="K42" s="139"/>
      <c r="L42" s="133" t="str">
        <f t="shared" si="10"/>
        <v> </v>
      </c>
      <c r="M42" s="134">
        <f t="shared" si="10"/>
      </c>
      <c r="N42" s="61"/>
      <c r="P42" s="63">
        <f t="shared" si="8"/>
      </c>
      <c r="Q42" s="62"/>
      <c r="AH42" s="101"/>
      <c r="AI42" s="101"/>
      <c r="AJ42" s="101"/>
      <c r="AK42" s="101"/>
      <c r="AL42" s="101"/>
    </row>
    <row r="43" spans="8:38" ht="15">
      <c r="H43" s="140">
        <f t="shared" si="9"/>
      </c>
      <c r="I43" s="138"/>
      <c r="J43" s="138"/>
      <c r="K43" s="139"/>
      <c r="L43" s="133" t="str">
        <f t="shared" si="10"/>
        <v> </v>
      </c>
      <c r="M43" s="134">
        <f t="shared" si="10"/>
      </c>
      <c r="N43" s="61"/>
      <c r="P43" s="63">
        <f t="shared" si="8"/>
      </c>
      <c r="Q43" s="62"/>
      <c r="AH43" s="101"/>
      <c r="AI43" s="101"/>
      <c r="AJ43" s="101"/>
      <c r="AK43" s="101"/>
      <c r="AL43" s="101"/>
    </row>
    <row r="44" spans="8:38" ht="15">
      <c r="H44" s="140">
        <f t="shared" si="9"/>
      </c>
      <c r="I44" s="138"/>
      <c r="J44" s="138"/>
      <c r="K44" s="139"/>
      <c r="L44" s="133" t="str">
        <f t="shared" si="10"/>
        <v> </v>
      </c>
      <c r="M44" s="134">
        <f t="shared" si="10"/>
      </c>
      <c r="N44" s="61"/>
      <c r="P44" s="63">
        <f t="shared" si="8"/>
      </c>
      <c r="Q44" s="62"/>
      <c r="AH44" s="101"/>
      <c r="AI44" s="101"/>
      <c r="AJ44" s="101"/>
      <c r="AK44" s="101"/>
      <c r="AL44" s="101"/>
    </row>
    <row r="45" spans="8:38" ht="15">
      <c r="H45" s="140">
        <f t="shared" si="9"/>
      </c>
      <c r="I45" s="138"/>
      <c r="J45" s="138"/>
      <c r="K45" s="139"/>
      <c r="L45" s="133" t="str">
        <f t="shared" si="10"/>
        <v> </v>
      </c>
      <c r="M45" s="134">
        <f t="shared" si="10"/>
      </c>
      <c r="N45" s="61"/>
      <c r="P45" s="63">
        <f t="shared" si="8"/>
      </c>
      <c r="Q45" s="62"/>
      <c r="AH45" s="101"/>
      <c r="AI45" s="101"/>
      <c r="AJ45" s="101"/>
      <c r="AK45" s="101"/>
      <c r="AL45" s="101"/>
    </row>
    <row r="46" spans="8:38" ht="15">
      <c r="H46" s="140">
        <f t="shared" si="9"/>
      </c>
      <c r="I46" s="138"/>
      <c r="J46" s="138"/>
      <c r="K46" s="139"/>
      <c r="L46" s="133" t="str">
        <f t="shared" si="10"/>
        <v> </v>
      </c>
      <c r="M46" s="134">
        <f t="shared" si="10"/>
      </c>
      <c r="N46" s="61"/>
      <c r="P46" s="63">
        <f t="shared" si="8"/>
      </c>
      <c r="Q46" s="62"/>
      <c r="AH46" s="101"/>
      <c r="AI46" s="101"/>
      <c r="AJ46" s="101"/>
      <c r="AK46" s="101"/>
      <c r="AL46" s="101"/>
    </row>
    <row r="47" spans="8:38" ht="15">
      <c r="H47" s="140">
        <f t="shared" si="9"/>
      </c>
      <c r="I47" s="138"/>
      <c r="J47" s="138"/>
      <c r="K47" s="139"/>
      <c r="L47" s="133" t="str">
        <f t="shared" si="10"/>
        <v> </v>
      </c>
      <c r="M47" s="134">
        <f t="shared" si="10"/>
      </c>
      <c r="N47" s="61"/>
      <c r="P47" s="63">
        <f t="shared" si="8"/>
      </c>
      <c r="Q47" s="62"/>
      <c r="AI47" s="101"/>
      <c r="AJ47" s="101"/>
      <c r="AK47" s="101"/>
      <c r="AL47" s="101"/>
    </row>
    <row r="48" spans="8:38" ht="15">
      <c r="H48" s="140">
        <f t="shared" si="9"/>
      </c>
      <c r="I48" s="138"/>
      <c r="J48" s="138"/>
      <c r="K48" s="139"/>
      <c r="L48" s="133" t="str">
        <f t="shared" si="10"/>
        <v> </v>
      </c>
      <c r="M48" s="134">
        <f t="shared" si="10"/>
      </c>
      <c r="N48" s="61"/>
      <c r="P48" s="63">
        <f t="shared" si="8"/>
      </c>
      <c r="Q48" s="62"/>
      <c r="AH48" s="101"/>
      <c r="AI48" s="101"/>
      <c r="AJ48" s="101"/>
      <c r="AK48" s="101"/>
      <c r="AL48" s="101"/>
    </row>
    <row r="49" spans="8:17" ht="15">
      <c r="H49" s="140">
        <f t="shared" si="9"/>
      </c>
      <c r="I49" s="138"/>
      <c r="J49" s="138"/>
      <c r="K49" s="139"/>
      <c r="L49" s="133" t="str">
        <f t="shared" si="10"/>
        <v> </v>
      </c>
      <c r="M49" s="134">
        <f t="shared" si="10"/>
      </c>
      <c r="N49" s="61"/>
      <c r="P49" s="63">
        <f t="shared" si="8"/>
      </c>
      <c r="Q49" s="62"/>
    </row>
    <row r="50" spans="8:17" ht="15">
      <c r="H50" s="140">
        <f t="shared" si="9"/>
      </c>
      <c r="I50" s="138"/>
      <c r="J50" s="138"/>
      <c r="K50" s="139"/>
      <c r="L50" s="133" t="str">
        <f t="shared" si="10"/>
        <v> </v>
      </c>
      <c r="M50" s="134">
        <f t="shared" si="10"/>
      </c>
      <c r="N50" s="61"/>
      <c r="P50" s="63">
        <f t="shared" si="8"/>
      </c>
      <c r="Q50" s="62"/>
    </row>
    <row r="51" spans="8:17" ht="15">
      <c r="H51" s="140">
        <f t="shared" si="9"/>
      </c>
      <c r="I51" s="138"/>
      <c r="J51" s="138"/>
      <c r="K51" s="139"/>
      <c r="L51" s="133" t="str">
        <f t="shared" si="10"/>
        <v> </v>
      </c>
      <c r="M51" s="134">
        <f t="shared" si="10"/>
      </c>
      <c r="N51" s="61"/>
      <c r="P51" s="63">
        <f t="shared" si="8"/>
      </c>
      <c r="Q51" s="62"/>
    </row>
    <row r="52" spans="8:17" ht="15">
      <c r="H52" s="140">
        <f t="shared" si="9"/>
      </c>
      <c r="I52" s="138"/>
      <c r="J52" s="138"/>
      <c r="K52" s="139"/>
      <c r="L52" s="133" t="str">
        <f t="shared" si="10"/>
        <v> </v>
      </c>
      <c r="M52" s="134">
        <f t="shared" si="10"/>
      </c>
      <c r="N52" s="61"/>
      <c r="P52" s="63">
        <f t="shared" si="8"/>
      </c>
      <c r="Q52" s="62"/>
    </row>
    <row r="53" spans="8:17" ht="15">
      <c r="H53" s="140">
        <f t="shared" si="9"/>
      </c>
      <c r="I53" s="138"/>
      <c r="J53" s="138"/>
      <c r="K53" s="139"/>
      <c r="L53" s="135" t="str">
        <f t="shared" si="10"/>
        <v> </v>
      </c>
      <c r="M53" s="136">
        <f t="shared" si="10"/>
      </c>
      <c r="N53" s="61"/>
      <c r="P53" s="63">
        <f t="shared" si="8"/>
      </c>
      <c r="Q53" s="62"/>
    </row>
    <row r="54" spans="8:17" ht="15">
      <c r="H54" s="144"/>
      <c r="I54" s="144"/>
      <c r="J54" s="144"/>
      <c r="K54" s="97"/>
      <c r="L54" s="137" t="s">
        <v>14</v>
      </c>
      <c r="M54" s="137" t="s">
        <v>14</v>
      </c>
      <c r="N54" s="51"/>
      <c r="P54" s="51"/>
      <c r="Q54" s="25"/>
    </row>
    <row r="55" spans="11:17" ht="15">
      <c r="K55" s="98"/>
      <c r="L55" s="77">
        <f>SUM(L38:L53)</f>
        <v>0</v>
      </c>
      <c r="M55" s="77">
        <f>SUM(M38:M53)</f>
        <v>0</v>
      </c>
      <c r="N55" s="64"/>
      <c r="P55" s="64">
        <f>SUM(P38:P53)</f>
        <v>0</v>
      </c>
      <c r="Q55" s="74"/>
    </row>
    <row r="56" spans="11:17" ht="15.75" thickBot="1">
      <c r="K56" s="126" t="s">
        <v>113</v>
      </c>
      <c r="L56" s="127"/>
      <c r="M56" s="127"/>
      <c r="N56" s="128"/>
      <c r="O56" s="129"/>
      <c r="P56" s="128">
        <f>P55*$L$3</f>
        <v>0</v>
      </c>
      <c r="Q56" s="74"/>
    </row>
    <row r="57" ht="15.75" thickTop="1"/>
    <row r="102" ht="15">
      <c r="D102"/>
    </row>
    <row r="103" spans="4:6" ht="15">
      <c r="D103"/>
      <c r="E103" s="7"/>
      <c r="F103" s="7"/>
    </row>
    <row r="104" spans="4:6" ht="15">
      <c r="D104"/>
      <c r="E104" s="7"/>
      <c r="F104" s="7"/>
    </row>
    <row r="105" spans="4:6" ht="15">
      <c r="D105"/>
      <c r="E105" s="7"/>
      <c r="F105" s="7"/>
    </row>
    <row r="106" spans="4:6" ht="15">
      <c r="D106"/>
      <c r="E106" s="7"/>
      <c r="F106" s="7"/>
    </row>
    <row r="107" spans="4:6" ht="15">
      <c r="D107"/>
      <c r="E107" s="7"/>
      <c r="F107" s="7"/>
    </row>
    <row r="108" spans="4:6" ht="15">
      <c r="D108"/>
      <c r="E108" s="7"/>
      <c r="F108" s="7"/>
    </row>
    <row r="109" spans="4:6" ht="15">
      <c r="D109"/>
      <c r="E109" s="7"/>
      <c r="F109" s="7"/>
    </row>
    <row r="110" spans="4:6" ht="15">
      <c r="D110"/>
      <c r="E110" s="7"/>
      <c r="F110" s="7"/>
    </row>
    <row r="111" spans="4:6" ht="15">
      <c r="D111"/>
      <c r="E111" s="7"/>
      <c r="F111" s="7"/>
    </row>
    <row r="112" spans="4:6" ht="15">
      <c r="D112"/>
      <c r="E112" s="7"/>
      <c r="F112" s="7"/>
    </row>
    <row r="113" spans="4:6" ht="15">
      <c r="D113"/>
      <c r="E113" s="7"/>
      <c r="F113" s="7"/>
    </row>
    <row r="114" spans="4:6" ht="15">
      <c r="D114"/>
      <c r="E114" s="7"/>
      <c r="F114" s="7"/>
    </row>
    <row r="115" spans="4:6" ht="15">
      <c r="D115"/>
      <c r="E115" s="7"/>
      <c r="F115" s="7"/>
    </row>
    <row r="116" spans="4:6" ht="15">
      <c r="D116"/>
      <c r="E116" s="7"/>
      <c r="F116" s="7"/>
    </row>
    <row r="117" spans="4:6" ht="15">
      <c r="D117"/>
      <c r="E117" s="7"/>
      <c r="F117" s="7"/>
    </row>
    <row r="118" spans="4:6" ht="15">
      <c r="D118"/>
      <c r="E118" s="7"/>
      <c r="F118" s="7"/>
    </row>
    <row r="119" spans="4:6" ht="15">
      <c r="D119" s="4"/>
      <c r="E119" s="7"/>
      <c r="F119" s="7"/>
    </row>
    <row r="120" spans="4:6" ht="15">
      <c r="D120"/>
      <c r="E120" s="7"/>
      <c r="F120" s="7"/>
    </row>
    <row r="121" spans="4:6" ht="15">
      <c r="D121"/>
      <c r="E121" s="7"/>
      <c r="F121" s="7"/>
    </row>
    <row r="122" spans="4:6" ht="15">
      <c r="D122"/>
      <c r="E122" s="7"/>
      <c r="F122" s="7"/>
    </row>
    <row r="123" spans="4:6" ht="15">
      <c r="D123"/>
      <c r="E123" s="7"/>
      <c r="F123" s="7"/>
    </row>
    <row r="124" spans="5:6" ht="15">
      <c r="E124" s="7"/>
      <c r="F124" s="7"/>
    </row>
    <row r="125" spans="5:6" ht="15">
      <c r="E125" s="7"/>
      <c r="F125" s="7"/>
    </row>
    <row r="126" spans="5:6" ht="15">
      <c r="E126" s="7"/>
      <c r="F126" s="7"/>
    </row>
    <row r="127" spans="5:6" ht="15">
      <c r="E127" s="7"/>
      <c r="F127" s="7"/>
    </row>
    <row r="128" spans="5:6" ht="15">
      <c r="E128" s="7"/>
      <c r="F128" s="7"/>
    </row>
    <row r="129" spans="5:6" ht="15">
      <c r="E129" s="7"/>
      <c r="F129" s="7"/>
    </row>
    <row r="130" spans="5:6" ht="15">
      <c r="E130" s="7"/>
      <c r="F130" s="7"/>
    </row>
    <row r="131" spans="5:6" ht="15">
      <c r="E131" s="7"/>
      <c r="F131" s="7"/>
    </row>
    <row r="132" spans="5:6" ht="15">
      <c r="E132" s="7"/>
      <c r="F132" s="7"/>
    </row>
    <row r="133" spans="5:6" ht="15">
      <c r="E133" s="7"/>
      <c r="F133" s="7"/>
    </row>
    <row r="134" spans="5:6" ht="15">
      <c r="E134" s="7"/>
      <c r="F134" s="7"/>
    </row>
    <row r="135" spans="5:6" ht="15">
      <c r="E135" s="7"/>
      <c r="F135" s="7"/>
    </row>
    <row r="136" spans="5:6" ht="15">
      <c r="E136" s="7"/>
      <c r="F136" s="7"/>
    </row>
    <row r="137" spans="5:6" ht="15">
      <c r="E137" s="7"/>
      <c r="F137" s="7"/>
    </row>
    <row r="138" spans="5:6" ht="15">
      <c r="E138" s="7"/>
      <c r="F138" s="7"/>
    </row>
    <row r="139" spans="5:6" ht="15">
      <c r="E139" s="7"/>
      <c r="F139" s="7"/>
    </row>
    <row r="140" spans="5:6" ht="15">
      <c r="E140" s="7"/>
      <c r="F140" s="7"/>
    </row>
    <row r="141" spans="5:6" ht="15">
      <c r="E141" s="7"/>
      <c r="F141" s="7"/>
    </row>
    <row r="142" spans="5:6" ht="15">
      <c r="E142" s="7"/>
      <c r="F142" s="7"/>
    </row>
    <row r="143" spans="5:6" ht="15">
      <c r="E143" s="7"/>
      <c r="F143" s="7"/>
    </row>
    <row r="144" spans="5:6" ht="15">
      <c r="E144" s="7"/>
      <c r="F144" s="7"/>
    </row>
    <row r="145" spans="5:6" ht="15">
      <c r="E145" s="7"/>
      <c r="F145" s="7"/>
    </row>
    <row r="146" spans="5:6" ht="15">
      <c r="E146" s="7"/>
      <c r="F146" s="7"/>
    </row>
    <row r="147" spans="5:6" ht="15">
      <c r="E147" s="7"/>
      <c r="F147" s="7"/>
    </row>
  </sheetData>
  <sheetProtection/>
  <mergeCells count="45">
    <mergeCell ref="H54:J54"/>
    <mergeCell ref="L2:N2"/>
    <mergeCell ref="H33:J34"/>
    <mergeCell ref="K33:N34"/>
    <mergeCell ref="P33:P34"/>
    <mergeCell ref="H37:I37"/>
    <mergeCell ref="J37:K37"/>
    <mergeCell ref="H40:I40"/>
    <mergeCell ref="H41:I41"/>
    <mergeCell ref="H38:I38"/>
    <mergeCell ref="H39:I39"/>
    <mergeCell ref="H42:I42"/>
    <mergeCell ref="H43:I43"/>
    <mergeCell ref="H44:I44"/>
    <mergeCell ref="H45:I45"/>
    <mergeCell ref="H46:I46"/>
    <mergeCell ref="U3:V3"/>
    <mergeCell ref="P3:T3"/>
    <mergeCell ref="M3:N3"/>
    <mergeCell ref="V2:W2"/>
    <mergeCell ref="H30:P31"/>
    <mergeCell ref="P2:T2"/>
    <mergeCell ref="J50:K50"/>
    <mergeCell ref="J51:K51"/>
    <mergeCell ref="H47:I47"/>
    <mergeCell ref="H48:I48"/>
    <mergeCell ref="H49:I49"/>
    <mergeCell ref="H50:I50"/>
    <mergeCell ref="H51:I51"/>
    <mergeCell ref="J52:K52"/>
    <mergeCell ref="J53:K53"/>
    <mergeCell ref="H52:I52"/>
    <mergeCell ref="H53:I53"/>
    <mergeCell ref="J38:K38"/>
    <mergeCell ref="J39:K39"/>
    <mergeCell ref="J40:K40"/>
    <mergeCell ref="J41:K41"/>
    <mergeCell ref="J42:K42"/>
    <mergeCell ref="J43:K43"/>
    <mergeCell ref="J44:K44"/>
    <mergeCell ref="J45:K45"/>
    <mergeCell ref="J46:K46"/>
    <mergeCell ref="J47:K47"/>
    <mergeCell ref="J48:K48"/>
    <mergeCell ref="J49:K49"/>
  </mergeCells>
  <dataValidations count="1">
    <dataValidation type="list" allowBlank="1" showInputMessage="1" showErrorMessage="1" sqref="O3:P3">
      <formula1>SeedingMethod</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AJ41"/>
  <sheetViews>
    <sheetView zoomScalePageLayoutView="0" workbookViewId="0" topLeftCell="A1">
      <selection activeCell="A3" sqref="A3"/>
    </sheetView>
  </sheetViews>
  <sheetFormatPr defaultColWidth="9.140625" defaultRowHeight="15"/>
  <cols>
    <col min="1" max="1" width="28.28125" style="0" customWidth="1"/>
    <col min="2" max="2" width="13.140625" style="0" customWidth="1"/>
    <col min="3" max="3" width="13.7109375" style="9" customWidth="1"/>
    <col min="4" max="4" width="6.28125" style="0" customWidth="1"/>
    <col min="5" max="5" width="26.57421875" style="82" customWidth="1"/>
    <col min="6" max="6" width="16.00390625" style="0" bestFit="1" customWidth="1"/>
    <col min="7" max="30" width="9.140625" style="0" customWidth="1"/>
  </cols>
  <sheetData>
    <row r="2" spans="1:5" s="22" customFormat="1" ht="15">
      <c r="A2" s="38" t="s">
        <v>18</v>
      </c>
      <c r="B2" s="37"/>
      <c r="C2" s="39"/>
      <c r="D2" s="24"/>
      <c r="E2" s="80"/>
    </row>
    <row r="3" spans="1:36" s="23" customFormat="1" ht="15" customHeight="1">
      <c r="A3" s="42" t="s">
        <v>16</v>
      </c>
      <c r="C3" s="41"/>
      <c r="E3" s="32"/>
      <c r="G3" s="29"/>
      <c r="H3" s="29"/>
      <c r="I3" s="29"/>
      <c r="J3" s="29"/>
      <c r="AG3" s="30"/>
      <c r="AH3" s="30"/>
      <c r="AI3" s="30"/>
      <c r="AJ3" s="30"/>
    </row>
    <row r="4" spans="1:36" s="23" customFormat="1" ht="30">
      <c r="A4" s="43" t="s">
        <v>15</v>
      </c>
      <c r="B4" s="83" t="s">
        <v>53</v>
      </c>
      <c r="C4" s="44" t="s">
        <v>17</v>
      </c>
      <c r="E4" s="32"/>
      <c r="G4" s="29"/>
      <c r="H4" s="29"/>
      <c r="I4" s="29"/>
      <c r="J4" s="29"/>
      <c r="AG4" s="30"/>
      <c r="AH4" s="30"/>
      <c r="AI4" s="30"/>
      <c r="AJ4" s="30"/>
    </row>
    <row r="5" spans="1:36" s="23" customFormat="1" ht="15">
      <c r="A5" s="40" t="s">
        <v>51</v>
      </c>
      <c r="B5" s="29" t="s">
        <v>52</v>
      </c>
      <c r="C5" s="45" t="s">
        <v>49</v>
      </c>
      <c r="D5" s="31"/>
      <c r="E5" s="32"/>
      <c r="J5" s="29"/>
      <c r="AF5" s="30"/>
      <c r="AG5" s="30"/>
      <c r="AH5" s="30"/>
      <c r="AI5" s="30"/>
      <c r="AJ5" s="30"/>
    </row>
    <row r="6" spans="1:36" s="23" customFormat="1" ht="15">
      <c r="A6" s="40" t="s">
        <v>54</v>
      </c>
      <c r="B6" s="29" t="s">
        <v>52</v>
      </c>
      <c r="C6" s="45" t="s">
        <v>50</v>
      </c>
      <c r="D6" s="33"/>
      <c r="E6" s="32"/>
      <c r="K6" s="31"/>
      <c r="L6" s="31"/>
      <c r="M6" s="31"/>
      <c r="AG6" s="30"/>
      <c r="AH6" s="30"/>
      <c r="AI6" s="30"/>
      <c r="AJ6" s="30"/>
    </row>
    <row r="7" spans="1:36" s="23" customFormat="1" ht="15">
      <c r="A7" s="40" t="s">
        <v>51</v>
      </c>
      <c r="B7" s="29" t="s">
        <v>55</v>
      </c>
      <c r="C7" s="84">
        <v>10</v>
      </c>
      <c r="D7" s="33"/>
      <c r="E7" s="32"/>
      <c r="K7" s="33"/>
      <c r="L7" s="33"/>
      <c r="M7" s="33"/>
      <c r="AG7" s="30"/>
      <c r="AH7" s="30"/>
      <c r="AI7" s="30"/>
      <c r="AJ7" s="30"/>
    </row>
    <row r="8" spans="1:36" s="23" customFormat="1" ht="15">
      <c r="A8" s="40" t="s">
        <v>54</v>
      </c>
      <c r="B8" s="29" t="s">
        <v>55</v>
      </c>
      <c r="C8" s="84">
        <v>8</v>
      </c>
      <c r="D8" s="33"/>
      <c r="E8" s="32"/>
      <c r="K8" s="33"/>
      <c r="L8" s="33"/>
      <c r="M8" s="33"/>
      <c r="AG8" s="30"/>
      <c r="AH8" s="30"/>
      <c r="AI8" s="30"/>
      <c r="AJ8" s="30"/>
    </row>
    <row r="9" spans="1:36" s="23" customFormat="1" ht="15">
      <c r="A9" s="79"/>
      <c r="B9" s="85"/>
      <c r="C9" s="48"/>
      <c r="D9" s="33"/>
      <c r="E9" s="32"/>
      <c r="K9" s="33"/>
      <c r="L9" s="33"/>
      <c r="M9" s="33"/>
      <c r="AG9" s="30"/>
      <c r="AH9" s="30"/>
      <c r="AI9" s="30"/>
      <c r="AJ9" s="30"/>
    </row>
    <row r="10" spans="3:36" s="23" customFormat="1" ht="15">
      <c r="C10" s="29"/>
      <c r="D10" s="33"/>
      <c r="E10" s="32"/>
      <c r="K10" s="33"/>
      <c r="L10" s="33"/>
      <c r="M10" s="33"/>
      <c r="AG10" s="30"/>
      <c r="AH10" s="30"/>
      <c r="AI10" s="30"/>
      <c r="AJ10" s="30"/>
    </row>
    <row r="11" spans="1:36" s="23" customFormat="1" ht="15">
      <c r="A11" s="38" t="s">
        <v>18</v>
      </c>
      <c r="B11" s="37"/>
      <c r="C11" s="39"/>
      <c r="D11" s="33"/>
      <c r="E11" s="32"/>
      <c r="K11" s="33"/>
      <c r="L11" s="33"/>
      <c r="M11" s="33"/>
      <c r="AG11" s="30"/>
      <c r="AH11" s="30"/>
      <c r="AI11" s="30"/>
      <c r="AJ11" s="30"/>
    </row>
    <row r="12" spans="1:36" s="23" customFormat="1" ht="15">
      <c r="A12" s="42" t="s">
        <v>56</v>
      </c>
      <c r="C12" s="41"/>
      <c r="D12" s="33"/>
      <c r="E12" s="32"/>
      <c r="K12" s="33"/>
      <c r="L12" s="33"/>
      <c r="M12" s="33"/>
      <c r="AG12" s="30"/>
      <c r="AH12" s="30"/>
      <c r="AI12" s="30"/>
      <c r="AJ12" s="30"/>
    </row>
    <row r="13" spans="1:36" s="23" customFormat="1" ht="15" customHeight="1">
      <c r="A13" s="161" t="s">
        <v>57</v>
      </c>
      <c r="B13" s="162"/>
      <c r="C13" s="163"/>
      <c r="D13" s="33"/>
      <c r="E13" s="32"/>
      <c r="K13" s="33"/>
      <c r="L13" s="33"/>
      <c r="M13" s="33"/>
      <c r="AG13" s="30"/>
      <c r="AH13" s="30"/>
      <c r="AI13" s="30"/>
      <c r="AJ13" s="30"/>
    </row>
    <row r="14" spans="1:36" s="23" customFormat="1" ht="15">
      <c r="A14" s="161"/>
      <c r="B14" s="162"/>
      <c r="C14" s="163"/>
      <c r="D14" s="33"/>
      <c r="E14" s="32"/>
      <c r="K14" s="33"/>
      <c r="L14" s="33"/>
      <c r="M14" s="33"/>
      <c r="AG14" s="30"/>
      <c r="AH14" s="30"/>
      <c r="AI14" s="30"/>
      <c r="AJ14" s="30"/>
    </row>
    <row r="15" spans="1:36" s="23" customFormat="1" ht="15">
      <c r="A15" s="161"/>
      <c r="B15" s="162"/>
      <c r="C15" s="163"/>
      <c r="D15" s="33"/>
      <c r="E15" s="32"/>
      <c r="K15" s="33"/>
      <c r="L15" s="33"/>
      <c r="M15" s="33"/>
      <c r="AG15" s="30"/>
      <c r="AH15" s="30"/>
      <c r="AI15" s="30"/>
      <c r="AJ15" s="30"/>
    </row>
    <row r="16" spans="1:36" s="23" customFormat="1" ht="15">
      <c r="A16" s="161"/>
      <c r="B16" s="162"/>
      <c r="C16" s="163"/>
      <c r="D16" s="33"/>
      <c r="E16" s="32"/>
      <c r="K16" s="33"/>
      <c r="L16" s="33"/>
      <c r="M16" s="33"/>
      <c r="AG16" s="30"/>
      <c r="AH16" s="30"/>
      <c r="AI16" s="30"/>
      <c r="AJ16" s="30"/>
    </row>
    <row r="17" spans="1:36" s="23" customFormat="1" ht="15">
      <c r="A17" s="161"/>
      <c r="B17" s="162"/>
      <c r="C17" s="163"/>
      <c r="D17" s="33"/>
      <c r="E17" s="32"/>
      <c r="K17" s="33"/>
      <c r="L17" s="33"/>
      <c r="M17" s="33"/>
      <c r="AG17" s="30"/>
      <c r="AH17" s="30"/>
      <c r="AI17" s="30"/>
      <c r="AJ17" s="30"/>
    </row>
    <row r="18" spans="1:36" s="23" customFormat="1" ht="15">
      <c r="A18" s="161"/>
      <c r="B18" s="162"/>
      <c r="C18" s="163"/>
      <c r="D18" s="33"/>
      <c r="E18" s="32"/>
      <c r="K18" s="33"/>
      <c r="L18" s="33"/>
      <c r="M18" s="33"/>
      <c r="AG18" s="30"/>
      <c r="AH18" s="30"/>
      <c r="AI18" s="30"/>
      <c r="AJ18" s="30"/>
    </row>
    <row r="19" spans="1:36" s="23" customFormat="1" ht="15">
      <c r="A19" s="161"/>
      <c r="B19" s="162"/>
      <c r="C19" s="163"/>
      <c r="D19" s="33"/>
      <c r="E19" s="32"/>
      <c r="K19" s="33"/>
      <c r="L19" s="33"/>
      <c r="M19" s="33"/>
      <c r="AG19" s="30"/>
      <c r="AH19" s="30"/>
      <c r="AI19" s="30"/>
      <c r="AJ19" s="30"/>
    </row>
    <row r="20" spans="1:36" s="23" customFormat="1" ht="15">
      <c r="A20" s="161"/>
      <c r="B20" s="162"/>
      <c r="C20" s="163"/>
      <c r="D20" s="33"/>
      <c r="E20" s="32"/>
      <c r="K20" s="33"/>
      <c r="L20" s="33"/>
      <c r="M20" s="33"/>
      <c r="AG20" s="30"/>
      <c r="AH20" s="30"/>
      <c r="AI20" s="30"/>
      <c r="AJ20" s="30"/>
    </row>
    <row r="21" spans="1:36" s="23" customFormat="1" ht="15">
      <c r="A21" s="161"/>
      <c r="B21" s="162"/>
      <c r="C21" s="163"/>
      <c r="D21" s="33"/>
      <c r="E21" s="32"/>
      <c r="K21" s="33"/>
      <c r="L21" s="33"/>
      <c r="M21" s="33"/>
      <c r="AG21" s="30"/>
      <c r="AH21" s="30"/>
      <c r="AI21" s="30"/>
      <c r="AJ21" s="30"/>
    </row>
    <row r="22" spans="1:36" s="23" customFormat="1" ht="15">
      <c r="A22" s="164"/>
      <c r="B22" s="165"/>
      <c r="C22" s="166"/>
      <c r="D22" s="33"/>
      <c r="E22" s="32"/>
      <c r="K22" s="33"/>
      <c r="L22" s="33"/>
      <c r="M22" s="33"/>
      <c r="AG22" s="30"/>
      <c r="AH22" s="30"/>
      <c r="AI22" s="30"/>
      <c r="AJ22" s="30"/>
    </row>
    <row r="23" spans="3:36" s="23" customFormat="1" ht="15">
      <c r="C23" s="29"/>
      <c r="D23" s="33"/>
      <c r="E23" s="32"/>
      <c r="K23" s="33"/>
      <c r="L23" s="33"/>
      <c r="M23" s="33"/>
      <c r="AG23" s="30"/>
      <c r="AH23" s="30"/>
      <c r="AI23" s="30"/>
      <c r="AJ23" s="30"/>
    </row>
    <row r="24" spans="1:5" s="30" customFormat="1" ht="15">
      <c r="A24" s="38" t="s">
        <v>24</v>
      </c>
      <c r="B24" s="39"/>
      <c r="C24" s="34"/>
      <c r="E24" s="81"/>
    </row>
    <row r="25" spans="1:5" s="30" customFormat="1" ht="15">
      <c r="A25" s="43" t="s">
        <v>26</v>
      </c>
      <c r="B25" s="44" t="s">
        <v>27</v>
      </c>
      <c r="C25" s="9"/>
      <c r="E25" s="81"/>
    </row>
    <row r="26" spans="1:2" ht="15">
      <c r="A26" s="46" t="s">
        <v>109</v>
      </c>
      <c r="B26" s="41">
        <v>1</v>
      </c>
    </row>
    <row r="27" spans="1:2" ht="15">
      <c r="A27" s="46" t="s">
        <v>48</v>
      </c>
      <c r="B27" s="41">
        <v>1.25</v>
      </c>
    </row>
    <row r="28" spans="1:2" ht="15">
      <c r="A28" s="46" t="s">
        <v>3</v>
      </c>
      <c r="B28" s="41">
        <v>2</v>
      </c>
    </row>
    <row r="29" spans="1:2" ht="15">
      <c r="A29" s="46" t="s">
        <v>4</v>
      </c>
      <c r="B29" s="41">
        <v>2</v>
      </c>
    </row>
    <row r="30" spans="1:4" ht="15">
      <c r="A30" s="46" t="s">
        <v>28</v>
      </c>
      <c r="B30" s="41">
        <v>3</v>
      </c>
      <c r="D30" s="49"/>
    </row>
    <row r="31" spans="1:4" ht="15">
      <c r="A31" s="47" t="s">
        <v>25</v>
      </c>
      <c r="B31" s="48">
        <v>2</v>
      </c>
      <c r="D31" s="49"/>
    </row>
    <row r="32" ht="15">
      <c r="D32" s="49"/>
    </row>
    <row r="33" ht="15">
      <c r="D33" s="49"/>
    </row>
    <row r="34" ht="15">
      <c r="D34" s="49"/>
    </row>
    <row r="35" ht="15">
      <c r="D35" s="49"/>
    </row>
    <row r="36" ht="15">
      <c r="D36" s="49"/>
    </row>
    <row r="37" ht="15">
      <c r="D37" s="49"/>
    </row>
    <row r="38" ht="15">
      <c r="D38" s="49"/>
    </row>
    <row r="39" ht="15">
      <c r="D39" s="49"/>
    </row>
    <row r="40" ht="15">
      <c r="D40" s="49"/>
    </row>
    <row r="41" ht="15">
      <c r="D41" s="49"/>
    </row>
  </sheetData>
  <sheetProtection/>
  <mergeCells count="1">
    <mergeCell ref="A13:C2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63"/>
  <sheetViews>
    <sheetView zoomScalePageLayoutView="0" workbookViewId="0" topLeftCell="A1">
      <selection activeCell="F48" sqref="F48"/>
    </sheetView>
  </sheetViews>
  <sheetFormatPr defaultColWidth="9.140625" defaultRowHeight="15"/>
  <cols>
    <col min="1" max="1" width="29.00390625" style="0" customWidth="1"/>
    <col min="2" max="4" width="9.140625" style="58" customWidth="1"/>
    <col min="5" max="5" width="14.28125" style="90" bestFit="1" customWidth="1"/>
    <col min="6" max="6" width="9.140625" style="9" customWidth="1"/>
  </cols>
  <sheetData>
    <row r="1" ht="15">
      <c r="A1" s="65" t="s">
        <v>42</v>
      </c>
    </row>
    <row r="2" spans="1:6" ht="32.25" customHeight="1">
      <c r="A2" s="66" t="s">
        <v>73</v>
      </c>
      <c r="B2" s="67" t="s">
        <v>40</v>
      </c>
      <c r="C2" s="67" t="s">
        <v>37</v>
      </c>
      <c r="D2" s="67" t="s">
        <v>38</v>
      </c>
      <c r="E2" s="91" t="s">
        <v>44</v>
      </c>
      <c r="F2" s="78" t="s">
        <v>34</v>
      </c>
    </row>
    <row r="3" spans="1:6" ht="15">
      <c r="A3" s="52" t="s">
        <v>74</v>
      </c>
      <c r="B3" s="68"/>
      <c r="C3" s="68"/>
      <c r="D3" s="68"/>
      <c r="E3" s="92">
        <v>917000</v>
      </c>
      <c r="F3" s="70"/>
    </row>
    <row r="4" spans="1:6" ht="15">
      <c r="A4" s="52" t="s">
        <v>58</v>
      </c>
      <c r="B4" s="68">
        <v>0.95</v>
      </c>
      <c r="C4" s="68">
        <v>0.8</v>
      </c>
      <c r="D4" s="68">
        <v>0.76</v>
      </c>
      <c r="E4" s="92">
        <v>130000</v>
      </c>
      <c r="F4" s="70">
        <v>0.4</v>
      </c>
    </row>
    <row r="5" spans="1:6" ht="15">
      <c r="A5" s="52" t="s">
        <v>11</v>
      </c>
      <c r="B5" s="68">
        <v>0.9</v>
      </c>
      <c r="C5" s="68">
        <v>0.8</v>
      </c>
      <c r="D5" s="68">
        <v>0.7200000000000001</v>
      </c>
      <c r="E5" s="92">
        <v>140000</v>
      </c>
      <c r="F5" s="70">
        <v>0.24</v>
      </c>
    </row>
    <row r="6" spans="1:6" ht="15">
      <c r="A6" s="52" t="s">
        <v>59</v>
      </c>
      <c r="B6" s="68">
        <v>0.98</v>
      </c>
      <c r="C6" s="68">
        <v>0.9</v>
      </c>
      <c r="D6" s="68">
        <v>0.882</v>
      </c>
      <c r="E6" s="92">
        <v>192000</v>
      </c>
      <c r="F6" s="70">
        <v>0.27</v>
      </c>
    </row>
    <row r="7" spans="1:6" ht="15">
      <c r="A7" s="52" t="s">
        <v>100</v>
      </c>
      <c r="B7" s="68">
        <v>0.9</v>
      </c>
      <c r="C7" s="68">
        <v>0.85</v>
      </c>
      <c r="D7" s="68">
        <v>0.765</v>
      </c>
      <c r="E7" s="92">
        <v>175000</v>
      </c>
      <c r="F7" s="70">
        <v>0.25</v>
      </c>
    </row>
    <row r="8" spans="1:6" ht="15">
      <c r="A8" s="52" t="s">
        <v>67</v>
      </c>
      <c r="B8" s="68"/>
      <c r="C8" s="68"/>
      <c r="D8" s="68"/>
      <c r="E8" s="93">
        <v>890000</v>
      </c>
      <c r="F8" s="71"/>
    </row>
    <row r="9" spans="1:6" ht="15">
      <c r="A9" s="52" t="s">
        <v>13</v>
      </c>
      <c r="B9" s="68">
        <v>0.95</v>
      </c>
      <c r="C9" s="68">
        <v>0.8</v>
      </c>
      <c r="D9" s="68">
        <v>0.76</v>
      </c>
      <c r="E9" s="92">
        <v>130500</v>
      </c>
      <c r="F9" s="70">
        <v>0.19999999999999996</v>
      </c>
    </row>
    <row r="10" spans="1:6" ht="15">
      <c r="A10" s="52" t="s">
        <v>101</v>
      </c>
      <c r="B10" s="68">
        <v>0.97</v>
      </c>
      <c r="C10" s="68">
        <v>0.85</v>
      </c>
      <c r="D10" s="68">
        <v>0.8245</v>
      </c>
      <c r="E10" s="92">
        <v>572500</v>
      </c>
      <c r="F10" s="70">
        <v>0.19999999999999996</v>
      </c>
    </row>
    <row r="11" spans="1:6" ht="15">
      <c r="A11" s="52" t="s">
        <v>60</v>
      </c>
      <c r="B11" s="68">
        <v>0.95</v>
      </c>
      <c r="C11" s="68">
        <v>0.8</v>
      </c>
      <c r="D11" s="68">
        <v>0.76</v>
      </c>
      <c r="E11" s="92">
        <v>450000</v>
      </c>
      <c r="F11" s="70">
        <v>0.18000000000000005</v>
      </c>
    </row>
    <row r="12" spans="1:6" ht="15">
      <c r="A12" s="52" t="s">
        <v>61</v>
      </c>
      <c r="B12" s="68">
        <v>0.7</v>
      </c>
      <c r="C12" s="68">
        <v>0.8</v>
      </c>
      <c r="D12" s="68">
        <v>0.5599999999999999</v>
      </c>
      <c r="E12" s="92">
        <v>141000</v>
      </c>
      <c r="F12" s="70">
        <v>0.19999999999999996</v>
      </c>
    </row>
    <row r="13" spans="1:6" ht="15">
      <c r="A13" s="52" t="s">
        <v>62</v>
      </c>
      <c r="B13" s="68">
        <v>0.95</v>
      </c>
      <c r="C13" s="68">
        <v>0.9</v>
      </c>
      <c r="D13" s="68">
        <v>0.855</v>
      </c>
      <c r="E13" s="92">
        <v>672000</v>
      </c>
      <c r="F13" s="70">
        <v>0.09999999999999998</v>
      </c>
    </row>
    <row r="14" spans="1:6" ht="15">
      <c r="A14" s="52" t="s">
        <v>63</v>
      </c>
      <c r="B14" s="68">
        <v>0.95</v>
      </c>
      <c r="C14" s="68">
        <v>0.85</v>
      </c>
      <c r="D14" s="68">
        <v>0.8075</v>
      </c>
      <c r="E14" s="92">
        <v>90000</v>
      </c>
      <c r="F14" s="70">
        <v>0.35</v>
      </c>
    </row>
    <row r="15" spans="1:6" ht="15">
      <c r="A15" s="52" t="s">
        <v>68</v>
      </c>
      <c r="B15" s="68">
        <v>0.9</v>
      </c>
      <c r="C15" s="68">
        <v>0.85</v>
      </c>
      <c r="D15" s="68">
        <v>0.765</v>
      </c>
      <c r="E15" s="92">
        <v>175000</v>
      </c>
      <c r="F15" s="70">
        <v>0.15000000000000002</v>
      </c>
    </row>
    <row r="16" spans="1:6" ht="15">
      <c r="A16" s="52" t="s">
        <v>64</v>
      </c>
      <c r="B16" s="68">
        <v>0.95</v>
      </c>
      <c r="C16" s="68">
        <v>0.9</v>
      </c>
      <c r="D16" s="68">
        <v>0.855</v>
      </c>
      <c r="E16" s="92">
        <v>2315400</v>
      </c>
      <c r="F16" s="70">
        <v>0.12</v>
      </c>
    </row>
    <row r="17" spans="1:6" ht="15">
      <c r="A17" s="52" t="s">
        <v>2</v>
      </c>
      <c r="B17" s="68">
        <v>0.85</v>
      </c>
      <c r="C17" s="68">
        <v>0.85</v>
      </c>
      <c r="D17" s="68">
        <v>0.7224999999999999</v>
      </c>
      <c r="E17" s="92">
        <v>4500000</v>
      </c>
      <c r="F17" s="70">
        <v>0.10999999999999999</v>
      </c>
    </row>
    <row r="18" spans="1:6" ht="15">
      <c r="A18" s="52" t="s">
        <v>114</v>
      </c>
      <c r="B18" s="68">
        <v>0.7</v>
      </c>
      <c r="C18" s="68">
        <v>0.8</v>
      </c>
      <c r="D18" s="68">
        <v>0.5599999999999999</v>
      </c>
      <c r="E18" s="92">
        <v>912500</v>
      </c>
      <c r="F18" s="70">
        <v>0.18000000000000005</v>
      </c>
    </row>
    <row r="19" spans="1:6" ht="15">
      <c r="A19" s="52" t="s">
        <v>103</v>
      </c>
      <c r="B19" s="68">
        <v>0.97</v>
      </c>
      <c r="C19" s="68">
        <v>0.85</v>
      </c>
      <c r="D19" s="68">
        <v>0.8245</v>
      </c>
      <c r="E19" s="92">
        <v>622500</v>
      </c>
      <c r="F19" s="70">
        <v>0.19999999999999996</v>
      </c>
    </row>
    <row r="20" spans="1:6" ht="15">
      <c r="A20" s="52" t="s">
        <v>65</v>
      </c>
      <c r="B20" s="68">
        <v>0.9</v>
      </c>
      <c r="C20" s="68">
        <v>0.8</v>
      </c>
      <c r="D20" s="68">
        <v>0.7200000000000001</v>
      </c>
      <c r="E20" s="92">
        <v>160000</v>
      </c>
      <c r="F20" s="70">
        <v>0.4</v>
      </c>
    </row>
    <row r="21" spans="1:6" ht="15">
      <c r="A21" s="52" t="s">
        <v>102</v>
      </c>
      <c r="B21" s="68"/>
      <c r="C21" s="68"/>
      <c r="D21" s="68"/>
      <c r="E21" s="92">
        <v>160000</v>
      </c>
      <c r="F21" s="70"/>
    </row>
    <row r="22" spans="1:6" ht="15">
      <c r="A22" s="52" t="s">
        <v>39</v>
      </c>
      <c r="B22" s="68">
        <v>1</v>
      </c>
      <c r="C22" s="68">
        <v>1</v>
      </c>
      <c r="D22" s="68">
        <v>1</v>
      </c>
      <c r="E22" s="92">
        <v>11000</v>
      </c>
      <c r="F22" s="70">
        <v>0.5</v>
      </c>
    </row>
    <row r="23" spans="1:6" ht="15">
      <c r="A23" s="52" t="s">
        <v>66</v>
      </c>
      <c r="B23" s="68">
        <v>0.9</v>
      </c>
      <c r="C23" s="68">
        <v>0.8</v>
      </c>
      <c r="D23" s="68">
        <v>0.7200000000000001</v>
      </c>
      <c r="E23" s="92">
        <v>150000</v>
      </c>
      <c r="F23" s="70">
        <v>0.22999999999999998</v>
      </c>
    </row>
    <row r="24" spans="1:6" ht="15">
      <c r="A24" s="52" t="s">
        <v>69</v>
      </c>
      <c r="B24" s="68"/>
      <c r="C24" s="68"/>
      <c r="D24" s="68"/>
      <c r="E24" s="92">
        <v>80000</v>
      </c>
      <c r="F24" s="70"/>
    </row>
    <row r="25" spans="1:6" ht="15">
      <c r="A25" s="52" t="s">
        <v>45</v>
      </c>
      <c r="B25" s="68">
        <v>0.9</v>
      </c>
      <c r="C25" s="68">
        <v>0.85</v>
      </c>
      <c r="D25" s="68">
        <v>0.765</v>
      </c>
      <c r="E25" s="92">
        <v>159500</v>
      </c>
      <c r="F25" s="70">
        <v>0.22999999999999998</v>
      </c>
    </row>
    <row r="26" spans="1:6" ht="15">
      <c r="A26" s="52" t="s">
        <v>70</v>
      </c>
      <c r="B26" s="68"/>
      <c r="C26" s="68"/>
      <c r="D26" s="68"/>
      <c r="E26" s="93">
        <v>150000</v>
      </c>
      <c r="F26" s="71"/>
    </row>
    <row r="27" spans="1:6" ht="15">
      <c r="A27" s="52" t="s">
        <v>71</v>
      </c>
      <c r="B27" s="68"/>
      <c r="C27" s="68"/>
      <c r="D27" s="68"/>
      <c r="E27" s="93">
        <v>1500000</v>
      </c>
      <c r="F27" s="71"/>
    </row>
    <row r="28" spans="1:6" ht="15">
      <c r="A28" s="52"/>
      <c r="B28" s="68"/>
      <c r="C28" s="68"/>
      <c r="D28" s="68"/>
      <c r="E28" s="92"/>
      <c r="F28" s="70"/>
    </row>
    <row r="29" spans="1:6" ht="15">
      <c r="A29" s="88" t="s">
        <v>56</v>
      </c>
      <c r="B29" s="68"/>
      <c r="C29" s="68"/>
      <c r="D29" s="68"/>
      <c r="E29" s="92"/>
      <c r="F29" s="70"/>
    </row>
    <row r="30" spans="1:6" ht="15">
      <c r="A30" s="52" t="s">
        <v>72</v>
      </c>
      <c r="B30" s="68"/>
      <c r="C30" s="68"/>
      <c r="D30" s="68"/>
      <c r="E30" s="92">
        <v>55000</v>
      </c>
      <c r="F30" s="70"/>
    </row>
    <row r="31" spans="1:6" ht="15">
      <c r="A31" s="52" t="s">
        <v>87</v>
      </c>
      <c r="B31" s="68"/>
      <c r="C31" s="68"/>
      <c r="D31" s="68"/>
      <c r="E31" s="94">
        <v>100000</v>
      </c>
      <c r="F31" s="71"/>
    </row>
    <row r="32" spans="1:6" ht="15">
      <c r="A32" s="89" t="s">
        <v>80</v>
      </c>
      <c r="B32" s="68"/>
      <c r="C32" s="68"/>
      <c r="D32" s="68"/>
      <c r="E32" s="94">
        <v>45000</v>
      </c>
      <c r="F32" s="71"/>
    </row>
    <row r="33" spans="1:6" ht="15">
      <c r="A33" s="52" t="s">
        <v>75</v>
      </c>
      <c r="B33" s="68"/>
      <c r="C33" s="68"/>
      <c r="D33" s="68"/>
      <c r="E33" s="94">
        <v>200000</v>
      </c>
      <c r="F33" s="71"/>
    </row>
    <row r="34" spans="1:6" ht="15">
      <c r="A34" s="52" t="s">
        <v>88</v>
      </c>
      <c r="B34" s="68"/>
      <c r="C34" s="68"/>
      <c r="D34" s="68"/>
      <c r="E34" s="94">
        <v>870000</v>
      </c>
      <c r="F34" s="71"/>
    </row>
    <row r="35" spans="1:6" ht="15">
      <c r="A35" s="52" t="s">
        <v>108</v>
      </c>
      <c r="B35" s="68"/>
      <c r="C35" s="68"/>
      <c r="D35" s="68"/>
      <c r="E35" s="94">
        <v>350000</v>
      </c>
      <c r="F35" s="71"/>
    </row>
    <row r="36" spans="1:6" ht="15">
      <c r="A36" s="89" t="s">
        <v>79</v>
      </c>
      <c r="B36" s="68"/>
      <c r="C36" s="68"/>
      <c r="D36" s="68"/>
      <c r="E36" s="94">
        <v>55000</v>
      </c>
      <c r="F36" s="71"/>
    </row>
    <row r="37" spans="1:6" ht="15">
      <c r="A37" s="52" t="s">
        <v>99</v>
      </c>
      <c r="B37" s="68"/>
      <c r="C37" s="68"/>
      <c r="D37" s="68"/>
      <c r="E37" s="92">
        <v>230000</v>
      </c>
      <c r="F37" s="70"/>
    </row>
    <row r="38" spans="1:6" ht="15">
      <c r="A38" s="52" t="s">
        <v>84</v>
      </c>
      <c r="B38" s="68"/>
      <c r="C38" s="68"/>
      <c r="D38" s="68"/>
      <c r="E38" s="92">
        <v>300000</v>
      </c>
      <c r="F38" s="70"/>
    </row>
    <row r="39" spans="1:6" ht="15">
      <c r="A39" s="52" t="s">
        <v>91</v>
      </c>
      <c r="B39" s="68"/>
      <c r="C39" s="68"/>
      <c r="D39" s="68"/>
      <c r="E39" s="94">
        <v>400000</v>
      </c>
      <c r="F39" s="71"/>
    </row>
    <row r="40" spans="1:6" ht="15">
      <c r="A40" s="89" t="s">
        <v>98</v>
      </c>
      <c r="B40" s="68"/>
      <c r="C40" s="68"/>
      <c r="D40" s="68"/>
      <c r="E40" s="94">
        <v>45000</v>
      </c>
      <c r="F40" s="71"/>
    </row>
    <row r="41" spans="1:6" ht="15">
      <c r="A41" s="52" t="s">
        <v>92</v>
      </c>
      <c r="B41" s="68"/>
      <c r="C41" s="68"/>
      <c r="D41" s="68"/>
      <c r="E41" s="94">
        <v>810000</v>
      </c>
      <c r="F41" s="71"/>
    </row>
    <row r="42" spans="1:6" ht="15">
      <c r="A42" s="89" t="s">
        <v>76</v>
      </c>
      <c r="B42" s="68"/>
      <c r="C42" s="68"/>
      <c r="D42" s="68"/>
      <c r="E42" s="94">
        <v>170000</v>
      </c>
      <c r="F42" s="71"/>
    </row>
    <row r="43" spans="1:6" ht="15">
      <c r="A43" s="89" t="s">
        <v>81</v>
      </c>
      <c r="B43" s="68"/>
      <c r="C43" s="68"/>
      <c r="D43" s="68"/>
      <c r="E43" s="94">
        <v>420000</v>
      </c>
      <c r="F43" s="71"/>
    </row>
    <row r="44" spans="1:6" ht="15">
      <c r="A44" s="52" t="s">
        <v>89</v>
      </c>
      <c r="B44" s="68"/>
      <c r="C44" s="68"/>
      <c r="D44" s="68"/>
      <c r="E44" s="94">
        <v>400000</v>
      </c>
      <c r="F44" s="71"/>
    </row>
    <row r="45" spans="1:6" ht="15">
      <c r="A45" s="89" t="s">
        <v>78</v>
      </c>
      <c r="B45" s="68"/>
      <c r="C45" s="68"/>
      <c r="D45" s="68"/>
      <c r="E45" s="94">
        <v>28000</v>
      </c>
      <c r="F45" s="71"/>
    </row>
    <row r="46" spans="1:6" ht="15">
      <c r="A46" s="89" t="s">
        <v>83</v>
      </c>
      <c r="B46" s="68"/>
      <c r="C46" s="68"/>
      <c r="D46" s="68"/>
      <c r="E46" s="94">
        <v>1800000</v>
      </c>
      <c r="F46" s="71"/>
    </row>
    <row r="47" spans="1:6" ht="15">
      <c r="A47" s="89" t="s">
        <v>82</v>
      </c>
      <c r="B47" s="68"/>
      <c r="C47" s="68"/>
      <c r="D47" s="68"/>
      <c r="E47" s="94">
        <v>1135000</v>
      </c>
      <c r="F47" s="71"/>
    </row>
    <row r="48" spans="1:6" ht="15">
      <c r="A48" s="52" t="s">
        <v>95</v>
      </c>
      <c r="B48" s="68">
        <v>0.95</v>
      </c>
      <c r="C48" s="68">
        <v>0.8</v>
      </c>
      <c r="D48" s="68">
        <v>0.76</v>
      </c>
      <c r="E48" s="92">
        <v>13000</v>
      </c>
      <c r="F48" s="70">
        <v>0.52</v>
      </c>
    </row>
    <row r="49" spans="1:6" ht="15">
      <c r="A49" s="52" t="s">
        <v>86</v>
      </c>
      <c r="B49" s="68"/>
      <c r="C49" s="68"/>
      <c r="D49" s="68"/>
      <c r="E49" s="94">
        <v>500000</v>
      </c>
      <c r="F49" s="71"/>
    </row>
    <row r="50" spans="1:6" ht="15">
      <c r="A50" s="89" t="s">
        <v>77</v>
      </c>
      <c r="B50" s="68"/>
      <c r="C50" s="68"/>
      <c r="D50" s="68"/>
      <c r="E50" s="94">
        <v>50000</v>
      </c>
      <c r="F50" s="71"/>
    </row>
    <row r="51" spans="1:6" ht="15">
      <c r="A51" s="52" t="s">
        <v>96</v>
      </c>
      <c r="B51" s="68"/>
      <c r="C51" s="68"/>
      <c r="D51" s="68">
        <v>0</v>
      </c>
      <c r="E51" s="92">
        <v>35000</v>
      </c>
      <c r="F51" s="70">
        <v>0.15000000000000002</v>
      </c>
    </row>
    <row r="52" spans="1:6" ht="15">
      <c r="A52" s="52" t="s">
        <v>93</v>
      </c>
      <c r="B52" s="68"/>
      <c r="C52" s="68"/>
      <c r="D52" s="68"/>
      <c r="E52" s="94">
        <v>20000</v>
      </c>
      <c r="F52" s="71"/>
    </row>
    <row r="53" spans="1:6" ht="15">
      <c r="A53" s="52" t="s">
        <v>90</v>
      </c>
      <c r="B53" s="68"/>
      <c r="C53" s="68"/>
      <c r="D53" s="68"/>
      <c r="E53" s="94">
        <v>880000</v>
      </c>
      <c r="F53" s="71"/>
    </row>
    <row r="54" spans="1:6" ht="15">
      <c r="A54" s="52" t="s">
        <v>107</v>
      </c>
      <c r="B54" s="68"/>
      <c r="C54" s="68"/>
      <c r="D54" s="68"/>
      <c r="E54" s="94">
        <v>440000</v>
      </c>
      <c r="F54" s="71"/>
    </row>
    <row r="55" spans="1:6" ht="15">
      <c r="A55" s="52" t="s">
        <v>97</v>
      </c>
      <c r="B55" s="68">
        <v>0.8</v>
      </c>
      <c r="C55" s="68">
        <v>0.8</v>
      </c>
      <c r="D55" s="68">
        <v>0.6400000000000001</v>
      </c>
      <c r="E55" s="92">
        <v>2700000</v>
      </c>
      <c r="F55" s="70">
        <v>0.09999999999999998</v>
      </c>
    </row>
    <row r="56" spans="1:6" ht="15">
      <c r="A56" s="52"/>
      <c r="B56" s="68"/>
      <c r="C56" s="68"/>
      <c r="D56" s="68"/>
      <c r="E56" s="92"/>
      <c r="F56" s="70"/>
    </row>
    <row r="57" spans="1:6" ht="15">
      <c r="A57" s="88" t="s">
        <v>94</v>
      </c>
      <c r="B57" s="68"/>
      <c r="C57" s="68"/>
      <c r="D57" s="68"/>
      <c r="E57" s="94"/>
      <c r="F57" s="71"/>
    </row>
    <row r="58" spans="1:6" ht="15">
      <c r="A58" s="52" t="s">
        <v>104</v>
      </c>
      <c r="B58" s="68">
        <v>1</v>
      </c>
      <c r="C58" s="68">
        <v>1</v>
      </c>
      <c r="D58" s="68">
        <v>1</v>
      </c>
      <c r="E58" s="92">
        <v>693000</v>
      </c>
      <c r="F58" s="70">
        <v>0.09999999999999998</v>
      </c>
    </row>
    <row r="59" spans="1:6" ht="15">
      <c r="A59" s="52" t="s">
        <v>105</v>
      </c>
      <c r="B59" s="68">
        <v>1</v>
      </c>
      <c r="C59" s="68">
        <v>1</v>
      </c>
      <c r="D59" s="68">
        <v>1</v>
      </c>
      <c r="E59" s="92">
        <v>782000</v>
      </c>
      <c r="F59" s="70">
        <v>0.06000000000000005</v>
      </c>
    </row>
    <row r="60" spans="1:6" ht="15">
      <c r="A60" s="52" t="s">
        <v>106</v>
      </c>
      <c r="B60" s="68">
        <v>0.2</v>
      </c>
      <c r="C60" s="68">
        <v>0.5</v>
      </c>
      <c r="D60" s="68">
        <v>0.1</v>
      </c>
      <c r="E60" s="92">
        <v>2466000</v>
      </c>
      <c r="F60" s="70">
        <v>0.050000000000000044</v>
      </c>
    </row>
    <row r="61" spans="1:6" ht="15">
      <c r="A61" s="52" t="s">
        <v>0</v>
      </c>
      <c r="B61" s="68"/>
      <c r="C61" s="68"/>
      <c r="D61" s="68">
        <v>0</v>
      </c>
      <c r="E61" s="92">
        <v>156000</v>
      </c>
      <c r="F61" s="70">
        <v>0.09999999999999998</v>
      </c>
    </row>
    <row r="62" spans="1:6" ht="15">
      <c r="A62" s="52" t="s">
        <v>1</v>
      </c>
      <c r="B62" s="68">
        <v>0.98</v>
      </c>
      <c r="C62" s="68">
        <v>0.95</v>
      </c>
      <c r="D62" s="68">
        <v>0.9309999999999999</v>
      </c>
      <c r="E62" s="92">
        <v>18000</v>
      </c>
      <c r="F62" s="70">
        <v>0.16000000000000003</v>
      </c>
    </row>
    <row r="63" spans="1:6" ht="15">
      <c r="A63" s="53" t="s">
        <v>85</v>
      </c>
      <c r="B63" s="69"/>
      <c r="C63" s="69"/>
      <c r="D63" s="69"/>
      <c r="E63" s="95">
        <v>245333</v>
      </c>
      <c r="F63" s="7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Benson</dc:creator>
  <cp:keywords/>
  <dc:description/>
  <cp:lastModifiedBy>justincase</cp:lastModifiedBy>
  <cp:lastPrinted>2011-05-23T23:55:49Z</cp:lastPrinted>
  <dcterms:created xsi:type="dcterms:W3CDTF">2008-11-12T21:00:03Z</dcterms:created>
  <dcterms:modified xsi:type="dcterms:W3CDTF">2011-10-18T16:29:13Z</dcterms:modified>
  <cp:category/>
  <cp:version/>
  <cp:contentType/>
  <cp:contentStatus/>
</cp:coreProperties>
</file>